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uillermina.martinez\Desktop\EJECUCION 2023\PORTAL TRANSANCCIONAL\"/>
    </mc:Choice>
  </mc:AlternateContent>
  <bookViews>
    <workbookView xWindow="0" yWindow="0" windowWidth="20490" windowHeight="7755"/>
  </bookViews>
  <sheets>
    <sheet name="EJE. PORTAL MAYO" sheetId="1" r:id="rId1"/>
  </sheets>
  <definedNames>
    <definedName name="_xlnm.Print_Area" localSheetId="0">'EJE. PORTAL MAYO'!$A$1:$Q$107</definedName>
    <definedName name="_xlnm.Print_Titles" localSheetId="0">'EJE. PORTAL MAYO'!$1:$7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7" i="1" l="1"/>
  <c r="D12" i="1"/>
  <c r="D24" i="1"/>
  <c r="D25" i="1"/>
  <c r="D18" i="1"/>
  <c r="D31" i="1"/>
  <c r="D34" i="1"/>
  <c r="D22" i="1"/>
  <c r="D23" i="1"/>
  <c r="D28" i="1"/>
  <c r="D59" i="1"/>
  <c r="H27" i="1" l="1"/>
  <c r="G11" i="1" l="1"/>
  <c r="C89" i="1" l="1"/>
  <c r="F17" i="1" l="1"/>
  <c r="K17" i="1" l="1"/>
  <c r="N38" i="1" l="1"/>
  <c r="N11" i="1" l="1"/>
  <c r="M38" i="1" l="1"/>
  <c r="L17" i="1" l="1"/>
  <c r="H17" i="1" l="1"/>
  <c r="F11" i="1" l="1"/>
  <c r="Q25" i="1"/>
  <c r="Q19" i="1"/>
  <c r="Q20" i="1"/>
  <c r="Q21" i="1"/>
  <c r="Q24" i="1"/>
  <c r="M17" i="1" l="1"/>
  <c r="N54" i="1" l="1"/>
  <c r="O54" i="1"/>
  <c r="P54" i="1"/>
  <c r="N27" i="1"/>
  <c r="O27" i="1"/>
  <c r="P27" i="1"/>
  <c r="N17" i="1"/>
  <c r="O17" i="1"/>
  <c r="P17" i="1"/>
  <c r="O11" i="1"/>
  <c r="P11" i="1"/>
  <c r="M54" i="1"/>
  <c r="M27" i="1"/>
  <c r="E54" i="1"/>
  <c r="G54" i="1"/>
  <c r="H54" i="1"/>
  <c r="G27" i="1"/>
  <c r="E17" i="1"/>
  <c r="G17" i="1"/>
  <c r="H11" i="1"/>
  <c r="M11" i="1"/>
  <c r="P64" i="1"/>
  <c r="P69" i="1"/>
  <c r="Q69" i="1" s="1"/>
  <c r="P72" i="1"/>
  <c r="O64" i="1"/>
  <c r="N64" i="1"/>
  <c r="M64" i="1"/>
  <c r="L64" i="1"/>
  <c r="K64" i="1"/>
  <c r="J64" i="1"/>
  <c r="I64" i="1"/>
  <c r="G64" i="1"/>
  <c r="F64" i="1"/>
  <c r="E64" i="1"/>
  <c r="Q39" i="1"/>
  <c r="Q88" i="1"/>
  <c r="Q14" i="1"/>
  <c r="Q15" i="1"/>
  <c r="Q22" i="1"/>
  <c r="Q23" i="1"/>
  <c r="Q26" i="1"/>
  <c r="Q35" i="1"/>
  <c r="Q36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6" i="1"/>
  <c r="Q58" i="1"/>
  <c r="Q60" i="1"/>
  <c r="Q61" i="1"/>
  <c r="Q62" i="1"/>
  <c r="Q63" i="1"/>
  <c r="Q65" i="1"/>
  <c r="Q66" i="1"/>
  <c r="Q67" i="1"/>
  <c r="Q68" i="1"/>
  <c r="Q70" i="1"/>
  <c r="Q71" i="1"/>
  <c r="Q72" i="1"/>
  <c r="Q73" i="1"/>
  <c r="Q74" i="1"/>
  <c r="Q75" i="1"/>
  <c r="Q77" i="1"/>
  <c r="Q78" i="1"/>
  <c r="Q79" i="1"/>
  <c r="Q80" i="1"/>
  <c r="Q81" i="1"/>
  <c r="Q82" i="1"/>
  <c r="Q83" i="1"/>
  <c r="Q84" i="1"/>
  <c r="Q85" i="1"/>
  <c r="Q86" i="1"/>
  <c r="Q10" i="1"/>
  <c r="Q64" i="1" l="1"/>
  <c r="P76" i="1"/>
  <c r="O76" i="1"/>
  <c r="N76" i="1"/>
  <c r="N89" i="1" s="1"/>
  <c r="Q38" i="1"/>
  <c r="H76" i="1"/>
  <c r="H89" i="1" s="1"/>
  <c r="M76" i="1"/>
  <c r="G76" i="1"/>
  <c r="G89" i="1" s="1"/>
  <c r="L11" i="1"/>
  <c r="M89" i="1" l="1"/>
  <c r="L54" i="1" l="1"/>
  <c r="L27" i="1"/>
  <c r="L76" i="1" l="1"/>
  <c r="L89" i="1" s="1"/>
  <c r="Q18" i="1"/>
  <c r="K27" i="1" l="1"/>
  <c r="K54" i="1" l="1"/>
  <c r="Q55" i="1"/>
  <c r="K11" i="1"/>
  <c r="K76" i="1" l="1"/>
  <c r="K89" i="1" s="1"/>
  <c r="Q57" i="1" l="1"/>
  <c r="J11" i="1"/>
  <c r="Q33" i="1" l="1"/>
  <c r="Q30" i="1"/>
  <c r="J76" i="1" l="1"/>
  <c r="J89" i="1" s="1"/>
  <c r="I27" i="1"/>
  <c r="I11" i="1"/>
  <c r="I17" i="1"/>
  <c r="I54" i="1"/>
  <c r="Q31" i="1"/>
  <c r="F54" i="1"/>
  <c r="Q34" i="1"/>
  <c r="Q32" i="1"/>
  <c r="Q59" i="1" l="1"/>
  <c r="Q17" i="1"/>
  <c r="I76" i="1"/>
  <c r="I89" i="1" s="1"/>
  <c r="Q54" i="1"/>
  <c r="Q29" i="1"/>
  <c r="Q13" i="1"/>
  <c r="F27" i="1" l="1"/>
  <c r="F76" i="1" s="1"/>
  <c r="F89" i="1" s="1"/>
  <c r="Q28" i="1"/>
  <c r="Q16" i="1" l="1"/>
  <c r="E11" i="1" l="1"/>
  <c r="Q11" i="1" s="1"/>
  <c r="Q12" i="1"/>
  <c r="E27" i="1"/>
  <c r="Q37" i="1"/>
  <c r="P87" i="1"/>
  <c r="O87" i="1"/>
  <c r="Q87" i="1" l="1"/>
  <c r="O89" i="1"/>
  <c r="E76" i="1"/>
  <c r="E89" i="1" s="1"/>
  <c r="Q27" i="1"/>
  <c r="P89" i="1"/>
  <c r="Q89" i="1" l="1"/>
  <c r="Q76" i="1"/>
  <c r="L92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<sst xmlns="http://schemas.openxmlformats.org/spreadsheetml/2006/main" count="112" uniqueCount="112">
  <si>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</si>
  <si>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</si>
  <si>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</si>
  <si>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</si>
  <si>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</si>
  <si>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</si>
  <si>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</si>
  <si>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</si>
  <si>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</si>
  <si>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</si>
  <si>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</si>
  <si>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</si>
  <si>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</si>
  <si>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</si>
  <si>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</si>
  <si>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</si>
  <si>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</si>
  <si>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</si>
  <si>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</si>
  <si>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</si>
  <si>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</si>
  <si>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</si>
  <si>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</si>
  <si>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</si>
  <si>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</si>
  <si>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</si>
  <si>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</si>
  <si>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</si>
  <si>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</si>
  <si>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</si>
  <si>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</si>
  <si>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</si>
  <si>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</si>
  <si>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</si>
  <si>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</si>
  <si>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</si>
  <si>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</si>
  <si>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</si>
  <si>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</si>
  <si>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</si>
  <si>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</si>
  <si>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</si>
  <si>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</si>
  <si>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</si>
  <si>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</si>
  <si>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</si>
  <si>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</si>
  <si>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</si>
  <si>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</si>
  <si>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</si>
  <si>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</si>
  <si>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</si>
  <si>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</si>
  <si>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</si>
  <si>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</si>
  <si>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</si>
  <si>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</si>
  <si>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</si>
  <si>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</si>
  <si>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</si>
  <si>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</si>
  <si>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</si>
  <si>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</si>
  <si>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</si>
  <si>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</si>
  <si>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</si>
  <si>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</si>
  <si>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</si>
  <si>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</si>
  <si>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</si>
  <si>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</si>
  <si>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</si>
  <si>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</si>
  <si>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</si>
  <si>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</si>
  <si>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</si>
  <si>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</si>
  <si>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</si>
  <si>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</si>
  <si>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</si>
  <si>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</si>
  <si>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</si>
  <si>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</si>
  <si>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</si>
  <si>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</si>
  <si>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</si>
  <si>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</si>
  <si>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</si>
  <si>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</si>
  <si>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</si>
  <si>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</si>
  <si>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</si>
  <si>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</si>
  <si>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</si>
  <si>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</si>
  <si>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</si>
  <si>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</si>
  <si>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</si>
  <si>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</si>
  <si>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</si>
  <si>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</si>
  <si>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</si>
  <si>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</si>
  <si>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 xml:space="preserve">Autorizado por: Directora Financiera </t>
  </si>
  <si>
    <t>División de Contabilidad</t>
  </si>
  <si>
    <t>2.3.7.9-Otros Productos Quimicos y Conexos</t>
  </si>
  <si>
    <t xml:space="preserve">Licda. Yokasta Burgos </t>
  </si>
  <si>
    <t xml:space="preserve">Licda. Sandra Ciprian  </t>
  </si>
  <si>
    <t xml:space="preserve">Revisado por: Contadora General </t>
  </si>
  <si>
    <t xml:space="preserve">Presupuesto modificado / vigente </t>
  </si>
  <si>
    <t>Presupuesto aprobado</t>
  </si>
  <si>
    <t>6.Fuente: SIGEF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</si>
</sst>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scheme val="minor"/>
    </font>
    <font>
      <b/>
      <sz val="12"/>
      <name val="Calibri"/>
      <family val="2"/>
      <scheme val="minor"/>
    </font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 applyFill="1"/>
    <xf numFmtId="0" fontId="0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 applyFont="1"/>
    <xf numFmtId="43" fontId="2" fillId="0" borderId="0" xfId="0" applyNumberFormat="1" applyFont="1"/>
    <xf numFmtId="43" fontId="0" fillId="0" borderId="0" xfId="0" applyNumberFormat="1"/>
    <xf numFmtId="43" fontId="14" fillId="0" borderId="0" xfId="0" applyNumberFormat="1" applyFont="1" applyFill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9:Q89" totalsRowShown="0" headerRowDxfId="28" dataDxfId="27" headerRowCellStyle="Millares" dataCellStyle="Millares">
  <autoFilter ref="B9:Q89"/>
  <tableColumns count="16">
    <tableColumn id="1" name="Detalle"/>
    <tableColumn id="16" name="Presupuesto aprobado" dataCellStyle="Millares"/>
    <tableColumn id="2" name="Presupuesto modificado / vigente " dataDxfId="26" totalsRowDxfId="25"/>
    <tableColumn id="3" name="Enero " totalsRowDxfId="24" dataCellStyle="Millares"/>
    <tableColumn id="4" name="Febrero " dataDxfId="23" totalsRowDxfId="22" dataCellStyle="Millares"/>
    <tableColumn id="5" name="Marzo" dataDxfId="21" totalsRowDxfId="20" dataCellStyle="Millares"/>
    <tableColumn id="6" name="Abril" dataDxfId="19" totalsRowDxfId="18" dataCellStyle="Millares"/>
    <tableColumn id="7" name="Mayo" dataDxfId="17" totalsRowDxfId="16" dataCellStyle="Millares"/>
    <tableColumn id="8" name="Junio" dataDxfId="15" totalsRowDxfId="14" dataCellStyle="Millares"/>
    <tableColumn id="9" name="Julio" dataDxfId="13" totalsRowDxfId="12" dataCellStyle="Millares"/>
    <tableColumn id="10" name="Agosto" dataDxfId="11" totalsRowDxfId="10" dataCellStyle="Millares"/>
    <tableColumn id="11" name="Septiembre" dataDxfId="9" totalsRowDxfId="8" dataCellStyle="Millares"/>
    <tableColumn id="12" name="Octubre " dataDxfId="7" totalsRowDxfId="6" dataCellStyle="Millares"/>
    <tableColumn id="13" name="Noviembre" dataDxfId="5" totalsRowDxfId="4" dataCellStyle="Millares"/>
    <tableColumn id="14" name="Diciembre" dataDxfId="3" totalsRowDxfId="2" dataCellStyle="Millares"/>
    <tableColumn id="15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55"/>
  <sheetViews>
    <sheetView showGridLines="0" tabSelected="1" view="pageBreakPreview" topLeftCell="B7" zoomScale="85" zoomScaleNormal="85" zoomScaleSheetLayoutView="85" workbookViewId="0">
      <pane xSplit="1" topLeftCell="C1" activePane="topRight" state="frozen"/>
      <selection activeCell="B1" sqref="B1"/>
      <selection pane="topRight" activeCell="D38" sqref="D38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11" width="20.7109375" style="2" customWidth="1"/>
    <col min="12" max="12" width="21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72" t="s">
        <v>102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</row>
    <row r="2" spans="2:17" ht="18" x14ac:dyDescent="0.25">
      <c r="B2" s="72" t="s">
        <v>0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</row>
    <row r="3" spans="2:17" ht="18.75" customHeight="1" x14ac:dyDescent="0.25">
      <c r="B3" s="72" t="s">
        <v>1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</row>
    <row r="4" spans="2:17" ht="18.75" customHeight="1" x14ac:dyDescent="0.25">
      <c r="B4" s="72" t="s">
        <v>104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</row>
    <row r="5" spans="2:17" ht="15" customHeight="1" x14ac:dyDescent="0.25">
      <c r="B5" s="73" t="s">
        <v>2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</row>
    <row r="6" spans="2:17" ht="15" customHeight="1" x14ac:dyDescent="0.25">
      <c r="B6" s="74">
        <v>45077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</row>
    <row r="7" spans="2:17" x14ac:dyDescent="0.25">
      <c r="B7" s="73" t="s">
        <v>3</v>
      </c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</row>
    <row r="8" spans="2:17" x14ac:dyDescent="0.25">
      <c r="B8" s="47"/>
      <c r="C8" s="61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2:17" s="22" customFormat="1" ht="31.5" x14ac:dyDescent="0.25">
      <c r="B9" s="48" t="s">
        <v>4</v>
      </c>
      <c r="C9" s="62" t="s">
        <v>110</v>
      </c>
      <c r="D9" s="60" t="s">
        <v>109</v>
      </c>
      <c r="E9" s="49" t="s">
        <v>6</v>
      </c>
      <c r="F9" s="49" t="s">
        <v>7</v>
      </c>
      <c r="G9" s="49" t="s">
        <v>8</v>
      </c>
      <c r="H9" s="49" t="s">
        <v>9</v>
      </c>
      <c r="I9" s="49" t="s">
        <v>101</v>
      </c>
      <c r="J9" s="49" t="s">
        <v>10</v>
      </c>
      <c r="K9" s="49" t="s">
        <v>11</v>
      </c>
      <c r="L9" s="49" t="s">
        <v>12</v>
      </c>
      <c r="M9" s="49" t="s">
        <v>13</v>
      </c>
      <c r="N9" s="49" t="s">
        <v>14</v>
      </c>
      <c r="O9" s="49" t="s">
        <v>15</v>
      </c>
      <c r="P9" s="49" t="s">
        <v>16</v>
      </c>
      <c r="Q9" s="59" t="s">
        <v>5</v>
      </c>
    </row>
    <row r="10" spans="2:17" s="22" customFormat="1" x14ac:dyDescent="0.25">
      <c r="B10" s="27" t="s">
        <v>17</v>
      </c>
      <c r="C10" s="28"/>
      <c r="D10" s="52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s="22" customFormat="1" ht="27.75" customHeight="1" x14ac:dyDescent="0.25">
      <c r="B11" s="27" t="s">
        <v>18</v>
      </c>
      <c r="C11" s="28"/>
      <c r="D11" s="52"/>
      <c r="E11" s="29">
        <f t="shared" ref="E11:N11" si="0">+E12+E13+E16+E14+E15</f>
        <v>49415420.449999996</v>
      </c>
      <c r="F11" s="29">
        <f t="shared" si="0"/>
        <v>49278462.849999994</v>
      </c>
      <c r="G11" s="29">
        <f t="shared" si="0"/>
        <v>84616822.950000003</v>
      </c>
      <c r="H11" s="29">
        <f t="shared" si="0"/>
        <v>49546366.230000004</v>
      </c>
      <c r="I11" s="29">
        <f t="shared" si="0"/>
        <v>49227201.32</v>
      </c>
      <c r="J11" s="29">
        <f t="shared" si="0"/>
        <v>0</v>
      </c>
      <c r="K11" s="29">
        <f t="shared" si="0"/>
        <v>0</v>
      </c>
      <c r="L11" s="29">
        <f t="shared" si="0"/>
        <v>0</v>
      </c>
      <c r="M11" s="29">
        <f t="shared" si="0"/>
        <v>0</v>
      </c>
      <c r="N11" s="29">
        <f t="shared" si="0"/>
        <v>0</v>
      </c>
      <c r="O11" s="29">
        <f t="shared" ref="O11" si="1">+O12+O13+O16+O14+O15</f>
        <v>0</v>
      </c>
      <c r="P11" s="29">
        <f t="shared" ref="P11" si="2">+P12+P13+P16+P14+P15</f>
        <v>0</v>
      </c>
      <c r="Q1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282084273.80000001</v>
      </c>
    </row>
    <row r="12" spans="2:17" s="22" customFormat="1" x14ac:dyDescent="0.25">
      <c r="B12" s="50" t="s">
        <v>19</v>
      </c>
      <c r="C12" s="63">
        <v>623971880</v>
      </c>
      <c r="D12" s="52">
        <f>26400000+700000</f>
        <v>27100000</v>
      </c>
      <c r="E12" s="31">
        <v>43329158.859999999</v>
      </c>
      <c r="F12" s="31">
        <v>43253819.399999999</v>
      </c>
      <c r="G12" s="32">
        <v>44322481.799999997</v>
      </c>
      <c r="H12" s="33">
        <v>43452177.700000003</v>
      </c>
      <c r="I12" s="33">
        <v>43266880.770000003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217624518.53</v>
      </c>
    </row>
    <row r="13" spans="2:17" s="22" customFormat="1" x14ac:dyDescent="0.25">
      <c r="B13" s="50" t="s">
        <v>20</v>
      </c>
      <c r="C13" s="63">
        <v>205740637</v>
      </c>
      <c r="D13" s="52"/>
      <c r="E13" s="31">
        <v>216463.97</v>
      </c>
      <c r="F13" s="31">
        <v>216463.97</v>
      </c>
      <c r="G13" s="32">
        <v>34530875</v>
      </c>
      <c r="H13" s="33">
        <v>326463.96999999997</v>
      </c>
      <c r="I13" s="33">
        <v>216463.97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35506730.879999995</v>
      </c>
    </row>
    <row r="14" spans="2:17" s="22" customFormat="1" x14ac:dyDescent="0.25">
      <c r="B14" s="50" t="s">
        <v>21</v>
      </c>
      <c r="C14" s="63"/>
      <c r="D14" s="52"/>
      <c r="E14" s="31">
        <v>0</v>
      </c>
      <c r="F14" s="31">
        <v>0</v>
      </c>
      <c r="G14" s="32"/>
      <c r="H14" s="33"/>
      <c r="I14" s="33">
        <v>0</v>
      </c>
      <c r="J14" s="33"/>
      <c r="K14" s="33">
        <v>0</v>
      </c>
      <c r="L14" s="33"/>
      <c r="M14" s="33">
        <v>0</v>
      </c>
      <c r="N14" s="33"/>
      <c r="O14" s="33"/>
      <c r="P14" s="33"/>
      <c r="Q1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5" spans="2:17" s="22" customFormat="1" x14ac:dyDescent="0.25">
      <c r="B15" s="50" t="s">
        <v>22</v>
      </c>
      <c r="C15" s="63"/>
      <c r="D15" s="52"/>
      <c r="E15" s="31">
        <v>0</v>
      </c>
      <c r="F15" s="31">
        <v>0</v>
      </c>
      <c r="G15" s="32"/>
      <c r="H15" s="33"/>
      <c r="I15" s="33">
        <v>0</v>
      </c>
      <c r="J15" s="33"/>
      <c r="K15" s="33"/>
      <c r="L15" s="33">
        <v>0</v>
      </c>
      <c r="M15" s="33">
        <v>0</v>
      </c>
      <c r="N15" s="33"/>
      <c r="O15" s="33"/>
      <c r="P15" s="33"/>
      <c r="Q1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s="22" customFormat="1" x14ac:dyDescent="0.25">
      <c r="B16" s="50" t="s">
        <v>23</v>
      </c>
      <c r="C16" s="63">
        <v>84345006</v>
      </c>
      <c r="D16" s="52"/>
      <c r="E16" s="31">
        <v>5869797.6200000001</v>
      </c>
      <c r="F16" s="31">
        <v>5808179.4800000004</v>
      </c>
      <c r="G16" s="32">
        <v>5763466.1500000004</v>
      </c>
      <c r="H16" s="33">
        <v>5767724.5599999996</v>
      </c>
      <c r="I16" s="33">
        <v>5743856.5800000001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28953024.390000001</v>
      </c>
    </row>
    <row r="17" spans="2:17" s="22" customFormat="1" ht="31.5" customHeight="1" x14ac:dyDescent="0.25">
      <c r="B17" s="27" t="s">
        <v>24</v>
      </c>
      <c r="C17" s="28"/>
      <c r="D17" s="52"/>
      <c r="E17" s="29">
        <f t="shared" ref="E17:P17" si="3">+E18+E19+E20+E21+E24+E25+E23+E22+E26</f>
        <v>103819</v>
      </c>
      <c r="F17" s="29">
        <f>+F18+F19+F20+F21+F24+F25+F23+F22+F26</f>
        <v>2115036.4300000002</v>
      </c>
      <c r="G17" s="29">
        <f t="shared" si="3"/>
        <v>9873782.6099999994</v>
      </c>
      <c r="H17" s="29">
        <f t="shared" si="3"/>
        <v>5266296.2699999996</v>
      </c>
      <c r="I17" s="29">
        <f t="shared" si="3"/>
        <v>6103963</v>
      </c>
      <c r="J17" s="29">
        <v>0</v>
      </c>
      <c r="K17" s="29">
        <f>+K18+K19+K20+K21+K24+K25+K23+K22+K26</f>
        <v>0</v>
      </c>
      <c r="L17" s="29">
        <f t="shared" si="3"/>
        <v>0</v>
      </c>
      <c r="M17" s="29">
        <f t="shared" si="3"/>
        <v>0</v>
      </c>
      <c r="N17" s="29">
        <f t="shared" si="3"/>
        <v>0</v>
      </c>
      <c r="O17" s="29">
        <f t="shared" si="3"/>
        <v>0</v>
      </c>
      <c r="P17" s="29">
        <f t="shared" si="3"/>
        <v>0</v>
      </c>
      <c r="Q1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23462897.309999999</v>
      </c>
    </row>
    <row r="18" spans="2:17" s="22" customFormat="1" x14ac:dyDescent="0.25">
      <c r="B18" s="50" t="s">
        <v>25</v>
      </c>
      <c r="C18" s="63">
        <v>8438529</v>
      </c>
      <c r="D18" s="52">
        <f>200000+15000</f>
        <v>215000</v>
      </c>
      <c r="E18" s="31">
        <v>0</v>
      </c>
      <c r="F18" s="31">
        <v>477620.94</v>
      </c>
      <c r="G18" s="31">
        <v>517613.51</v>
      </c>
      <c r="H18" s="31">
        <v>516463.98</v>
      </c>
      <c r="I18" s="31">
        <v>504270.19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2015968.6199999999</v>
      </c>
    </row>
    <row r="19" spans="2:17" s="22" customFormat="1" x14ac:dyDescent="0.25">
      <c r="B19" s="50" t="s">
        <v>26</v>
      </c>
      <c r="C19" s="63">
        <v>2934479</v>
      </c>
      <c r="D19" s="52">
        <v>90000</v>
      </c>
      <c r="E19" s="31">
        <v>0</v>
      </c>
      <c r="F19" s="31">
        <v>0</v>
      </c>
      <c r="G19" s="31">
        <v>0</v>
      </c>
      <c r="H19" s="31">
        <v>0</v>
      </c>
      <c r="I19" s="31">
        <v>132314.57999999999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132314.57999999999</v>
      </c>
    </row>
    <row r="20" spans="2:17" s="22" customFormat="1" x14ac:dyDescent="0.25">
      <c r="B20" s="50" t="s">
        <v>27</v>
      </c>
      <c r="C20" s="63">
        <v>45000</v>
      </c>
      <c r="D20" s="52"/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1" spans="2:17" s="22" customFormat="1" ht="18" customHeight="1" x14ac:dyDescent="0.25">
      <c r="B21" s="50" t="s">
        <v>28</v>
      </c>
      <c r="C21" s="63">
        <v>473939</v>
      </c>
      <c r="D21" s="52"/>
      <c r="E21" s="31">
        <v>0</v>
      </c>
      <c r="F21" s="31">
        <v>0</v>
      </c>
      <c r="G21" s="31">
        <v>41432.32</v>
      </c>
      <c r="H21" s="31">
        <v>0</v>
      </c>
      <c r="I21" s="31">
        <v>41861.99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83294.31</v>
      </c>
    </row>
    <row r="22" spans="2:17" s="22" customFormat="1" x14ac:dyDescent="0.25">
      <c r="B22" s="50" t="s">
        <v>29</v>
      </c>
      <c r="C22" s="63">
        <v>21965932</v>
      </c>
      <c r="D22" s="52">
        <f>2000000+681000</f>
        <v>2681000</v>
      </c>
      <c r="E22" s="31">
        <v>0</v>
      </c>
      <c r="F22" s="31">
        <v>294000.33</v>
      </c>
      <c r="G22" s="31">
        <v>3832416.51</v>
      </c>
      <c r="H22" s="31">
        <v>1536639.95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5663056.79</v>
      </c>
    </row>
    <row r="23" spans="2:17" s="22" customFormat="1" x14ac:dyDescent="0.25">
      <c r="B23" s="50" t="s">
        <v>30</v>
      </c>
      <c r="C23" s="63">
        <v>16352052</v>
      </c>
      <c r="D23" s="52">
        <f>1920000+134300</f>
        <v>2054300</v>
      </c>
      <c r="E23" s="31">
        <v>103819</v>
      </c>
      <c r="F23" s="31">
        <v>402255.08</v>
      </c>
      <c r="G23" s="31">
        <v>550081.12</v>
      </c>
      <c r="H23" s="31">
        <v>591249.27</v>
      </c>
      <c r="I23" s="31">
        <v>645323.4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2292727.87</v>
      </c>
    </row>
    <row r="24" spans="2:17" s="22" customFormat="1" ht="30" x14ac:dyDescent="0.25">
      <c r="B24" s="50" t="s">
        <v>31</v>
      </c>
      <c r="C24" s="63">
        <v>45810394</v>
      </c>
      <c r="D24" s="52">
        <f>2248906.14+1602640.6+80000+700000+2500000+625000+600000</f>
        <v>8356546.7400000002</v>
      </c>
      <c r="E24" s="31">
        <v>0</v>
      </c>
      <c r="F24" s="31">
        <v>229160.08</v>
      </c>
      <c r="G24" s="31">
        <v>3252783.13</v>
      </c>
      <c r="H24" s="31">
        <v>1882567.07</v>
      </c>
      <c r="I24" s="31">
        <v>2614997.27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7979507.5500000007</v>
      </c>
    </row>
    <row r="25" spans="2:17" s="22" customFormat="1" ht="30" x14ac:dyDescent="0.25">
      <c r="B25" s="50" t="s">
        <v>32</v>
      </c>
      <c r="C25" s="63">
        <v>33695380</v>
      </c>
      <c r="D25" s="52">
        <f>800135+1500000</f>
        <v>2300135</v>
      </c>
      <c r="E25" s="31">
        <v>0</v>
      </c>
      <c r="F25" s="31">
        <v>712000</v>
      </c>
      <c r="G25" s="31">
        <v>1648380.5</v>
      </c>
      <c r="H25" s="31">
        <v>739376</v>
      </c>
      <c r="I25" s="31">
        <v>2157577.65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5257334.1500000004</v>
      </c>
    </row>
    <row r="26" spans="2:17" s="22" customFormat="1" x14ac:dyDescent="0.25">
      <c r="B26" s="50" t="s">
        <v>33</v>
      </c>
      <c r="C26" s="63">
        <v>34220</v>
      </c>
      <c r="D26" s="52"/>
      <c r="E26" s="31">
        <v>0</v>
      </c>
      <c r="F26" s="31">
        <v>0</v>
      </c>
      <c r="G26" s="31">
        <v>31075.52</v>
      </c>
      <c r="H26" s="31">
        <v>0</v>
      </c>
      <c r="I26" s="31">
        <v>7617.92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38693.440000000002</v>
      </c>
    </row>
    <row r="27" spans="2:17" s="22" customFormat="1" x14ac:dyDescent="0.25">
      <c r="B27" s="27" t="s">
        <v>34</v>
      </c>
      <c r="C27" s="28"/>
      <c r="D27" s="52"/>
      <c r="E27" s="29">
        <f t="shared" ref="E27:L27" si="4">+E28+E29+E30+E31+E32+E33+E34+E35+E36+E37</f>
        <v>18331961.280000001</v>
      </c>
      <c r="F27" s="29">
        <f t="shared" si="4"/>
        <v>1505891.38</v>
      </c>
      <c r="G27" s="29">
        <f t="shared" si="4"/>
        <v>21292604.049999997</v>
      </c>
      <c r="H27" s="29">
        <f t="shared" si="4"/>
        <v>50767556.890000008</v>
      </c>
      <c r="I27" s="29">
        <f t="shared" si="4"/>
        <v>51438396.57</v>
      </c>
      <c r="J27" s="29">
        <v>0</v>
      </c>
      <c r="K27" s="29">
        <f t="shared" si="4"/>
        <v>0</v>
      </c>
      <c r="L27" s="29">
        <f t="shared" si="4"/>
        <v>0</v>
      </c>
      <c r="M27" s="29">
        <f>+M28+M29+M30+M31+M32+M33+M34+M35+M36+M37</f>
        <v>0</v>
      </c>
      <c r="N27" s="29">
        <f t="shared" ref="N27:P27" si="5">+N28+N29+N30+N31+N32+N33+N34+N35+N36+N37</f>
        <v>0</v>
      </c>
      <c r="O27" s="29">
        <f t="shared" si="5"/>
        <v>0</v>
      </c>
      <c r="P27" s="29">
        <f t="shared" si="5"/>
        <v>0</v>
      </c>
      <c r="Q2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143336410.16999999</v>
      </c>
    </row>
    <row r="28" spans="2:17" s="22" customFormat="1" x14ac:dyDescent="0.25">
      <c r="B28" s="50" t="s">
        <v>35</v>
      </c>
      <c r="C28" s="63">
        <v>19300230</v>
      </c>
      <c r="D28" s="52">
        <f>26601.2+132000</f>
        <v>158601.20000000001</v>
      </c>
      <c r="E28" s="31">
        <v>0</v>
      </c>
      <c r="F28" s="31">
        <v>0</v>
      </c>
      <c r="G28" s="31">
        <v>3835272.97</v>
      </c>
      <c r="H28" s="31">
        <v>2713048.45</v>
      </c>
      <c r="I28" s="31">
        <v>2158274.5699999998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8706595.9900000002</v>
      </c>
    </row>
    <row r="29" spans="2:17" s="22" customFormat="1" x14ac:dyDescent="0.25">
      <c r="B29" s="50" t="s">
        <v>36</v>
      </c>
      <c r="C29" s="63">
        <v>4204752</v>
      </c>
      <c r="D29" s="52"/>
      <c r="E29" s="31">
        <v>0</v>
      </c>
      <c r="F29" s="31">
        <v>0</v>
      </c>
      <c r="G29" s="31">
        <v>2015986.49</v>
      </c>
      <c r="H29" s="31">
        <v>0</v>
      </c>
      <c r="I29" s="31">
        <v>590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2016576.49</v>
      </c>
    </row>
    <row r="30" spans="2:17" s="22" customFormat="1" x14ac:dyDescent="0.25">
      <c r="B30" s="50" t="s">
        <v>37</v>
      </c>
      <c r="C30" s="63">
        <v>15693196</v>
      </c>
      <c r="D30" s="52">
        <v>320000</v>
      </c>
      <c r="E30" s="31">
        <v>0</v>
      </c>
      <c r="F30" s="31">
        <v>637200</v>
      </c>
      <c r="G30" s="31">
        <v>719291.61</v>
      </c>
      <c r="H30" s="31">
        <v>16638</v>
      </c>
      <c r="I30" s="31">
        <v>1289079.5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2662209.11</v>
      </c>
    </row>
    <row r="31" spans="2:17" s="22" customFormat="1" x14ac:dyDescent="0.25">
      <c r="B31" s="50" t="s">
        <v>38</v>
      </c>
      <c r="C31" s="63">
        <v>392000000</v>
      </c>
      <c r="D31" s="52">
        <f>14732492.62+14000000</f>
        <v>28732492.619999997</v>
      </c>
      <c r="E31" s="31">
        <v>18331961.280000001</v>
      </c>
      <c r="F31" s="31">
        <v>-5908395.2000000002</v>
      </c>
      <c r="G31" s="31">
        <v>2755563.94</v>
      </c>
      <c r="H31" s="31">
        <v>30731427.98</v>
      </c>
      <c r="I31" s="31">
        <v>34991813.450000003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80902371.450000003</v>
      </c>
    </row>
    <row r="32" spans="2:17" s="22" customFormat="1" ht="33" customHeight="1" x14ac:dyDescent="0.25">
      <c r="B32" s="50" t="s">
        <v>39</v>
      </c>
      <c r="C32" s="63">
        <v>3250947</v>
      </c>
      <c r="D32" s="52"/>
      <c r="E32" s="31">
        <v>0</v>
      </c>
      <c r="F32" s="31">
        <v>0</v>
      </c>
      <c r="G32" s="31">
        <v>692284.12</v>
      </c>
      <c r="H32" s="31">
        <v>699146.85</v>
      </c>
      <c r="I32" s="31">
        <v>974154.07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2365585.04</v>
      </c>
    </row>
    <row r="33" spans="2:17" s="22" customFormat="1" ht="30" x14ac:dyDescent="0.25">
      <c r="B33" s="50" t="s">
        <v>40</v>
      </c>
      <c r="C33" s="63">
        <v>2542205</v>
      </c>
      <c r="D33" s="52">
        <v>100000</v>
      </c>
      <c r="E33" s="31">
        <v>0</v>
      </c>
      <c r="F33" s="31">
        <v>0</v>
      </c>
      <c r="G33" s="31">
        <v>415338.92</v>
      </c>
      <c r="H33" s="31">
        <v>227545.03</v>
      </c>
      <c r="I33" s="31">
        <v>6678.49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649562.43999999994</v>
      </c>
    </row>
    <row r="34" spans="2:17" s="22" customFormat="1" ht="30" x14ac:dyDescent="0.25">
      <c r="B34" s="50" t="s">
        <v>41</v>
      </c>
      <c r="C34" s="63">
        <v>64070704</v>
      </c>
      <c r="D34" s="52">
        <f>146600+1647160+65000</f>
        <v>1858760</v>
      </c>
      <c r="E34" s="31">
        <v>0</v>
      </c>
      <c r="F34" s="31">
        <v>622559.79</v>
      </c>
      <c r="G34" s="31">
        <v>556441.89</v>
      </c>
      <c r="H34" s="31">
        <v>12292279.59</v>
      </c>
      <c r="I34" s="31">
        <v>4273396.12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17744677.390000001</v>
      </c>
    </row>
    <row r="35" spans="2:17" s="22" customFormat="1" x14ac:dyDescent="0.25">
      <c r="B35" s="50" t="s">
        <v>105</v>
      </c>
      <c r="C35" s="63">
        <v>80011024</v>
      </c>
      <c r="D35" s="52"/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6" spans="2:17" s="22" customFormat="1" ht="30" x14ac:dyDescent="0.25">
      <c r="B36" s="50" t="s">
        <v>42</v>
      </c>
      <c r="C36" s="63"/>
      <c r="D36" s="52"/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s="22" customFormat="1" x14ac:dyDescent="0.25">
      <c r="B37" s="50" t="s">
        <v>43</v>
      </c>
      <c r="C37" s="63"/>
      <c r="D37" s="52">
        <f>-15500+(-78881.63)+(800000)+100000+200000+800000+1000000+35000+163000+455000+30000+458600+1000000+2100000</f>
        <v>7047218.3700000001</v>
      </c>
      <c r="E37" s="31">
        <v>0</v>
      </c>
      <c r="F37" s="31">
        <v>6154526.79</v>
      </c>
      <c r="G37" s="31">
        <v>10302424.109999999</v>
      </c>
      <c r="H37" s="31">
        <v>4087470.99</v>
      </c>
      <c r="I37" s="31">
        <v>7744410.3700000001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28288832.260000002</v>
      </c>
    </row>
    <row r="38" spans="2:17" s="23" customFormat="1" x14ac:dyDescent="0.25">
      <c r="B38" s="27" t="s">
        <v>44</v>
      </c>
      <c r="C38" s="28"/>
      <c r="D38" s="53"/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f>SUBTOTAL(109,M39:M45)</f>
        <v>0</v>
      </c>
      <c r="N38" s="35">
        <f>SUBTOTAL(109,N39:N45)</f>
        <v>0</v>
      </c>
      <c r="O38" s="35">
        <v>0</v>
      </c>
      <c r="P38" s="35">
        <v>0</v>
      </c>
      <c r="Q3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9" spans="2:17" s="22" customFormat="1" x14ac:dyDescent="0.25">
      <c r="B39" s="50" t="s">
        <v>45</v>
      </c>
      <c r="C39" s="63"/>
      <c r="D39" s="52"/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s="22" customFormat="1" ht="30" x14ac:dyDescent="0.25">
      <c r="B40" s="50" t="s">
        <v>46</v>
      </c>
      <c r="C40" s="63"/>
      <c r="D40" s="52"/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s="22" customFormat="1" ht="30" x14ac:dyDescent="0.25">
      <c r="B41" s="50" t="s">
        <v>47</v>
      </c>
      <c r="C41" s="63"/>
      <c r="D41" s="52"/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s="22" customFormat="1" ht="30" x14ac:dyDescent="0.25">
      <c r="B42" s="50" t="s">
        <v>48</v>
      </c>
      <c r="C42" s="63"/>
      <c r="D42" s="52"/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s="22" customFormat="1" ht="30" x14ac:dyDescent="0.25">
      <c r="B43" s="50" t="s">
        <v>49</v>
      </c>
      <c r="C43" s="63"/>
      <c r="D43" s="52"/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s="22" customFormat="1" x14ac:dyDescent="0.25">
      <c r="B44" s="50" t="s">
        <v>50</v>
      </c>
      <c r="C44" s="63"/>
      <c r="D44" s="52"/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s="22" customFormat="1" ht="30" x14ac:dyDescent="0.25">
      <c r="B45" s="50" t="s">
        <v>51</v>
      </c>
      <c r="C45" s="63"/>
      <c r="D45" s="52"/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s="22" customFormat="1" ht="33.75" customHeight="1" x14ac:dyDescent="0.25">
      <c r="B46" s="34" t="s">
        <v>52</v>
      </c>
      <c r="C46" s="51"/>
      <c r="D46" s="52"/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s="22" customFormat="1" x14ac:dyDescent="0.25">
      <c r="B47" s="50" t="s">
        <v>53</v>
      </c>
      <c r="C47" s="63"/>
      <c r="D47" s="52"/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s="22" customFormat="1" ht="30" x14ac:dyDescent="0.25">
      <c r="B48" s="50" t="s">
        <v>54</v>
      </c>
      <c r="C48" s="63"/>
      <c r="D48" s="52"/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22" customFormat="1" ht="30" x14ac:dyDescent="0.25">
      <c r="B49" s="50" t="s">
        <v>55</v>
      </c>
      <c r="C49" s="63"/>
      <c r="D49" s="52"/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s="22" customFormat="1" ht="30" x14ac:dyDescent="0.25">
      <c r="B50" s="50" t="s">
        <v>56</v>
      </c>
      <c r="C50" s="63"/>
      <c r="D50" s="52"/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s="22" customFormat="1" ht="30" x14ac:dyDescent="0.25">
      <c r="B51" s="50" t="s">
        <v>57</v>
      </c>
      <c r="C51" s="63"/>
      <c r="D51" s="52"/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s="22" customFormat="1" x14ac:dyDescent="0.25">
      <c r="B52" s="50" t="s">
        <v>58</v>
      </c>
      <c r="C52" s="63"/>
      <c r="D52" s="52"/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s="22" customFormat="1" ht="30" x14ac:dyDescent="0.25">
      <c r="B53" s="50" t="s">
        <v>59</v>
      </c>
      <c r="C53" s="63"/>
      <c r="D53" s="52"/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s="22" customFormat="1" x14ac:dyDescent="0.25">
      <c r="B54" s="27" t="s">
        <v>60</v>
      </c>
      <c r="C54" s="28"/>
      <c r="D54" s="52"/>
      <c r="E54" s="29">
        <f t="shared" ref="E54:L54" si="6">+E55+E56+E57+E58+E59+E60+E61+E62</f>
        <v>0</v>
      </c>
      <c r="F54" s="29">
        <f t="shared" si="6"/>
        <v>0</v>
      </c>
      <c r="G54" s="29">
        <f t="shared" si="6"/>
        <v>103077.38</v>
      </c>
      <c r="H54" s="29">
        <f t="shared" si="6"/>
        <v>960000</v>
      </c>
      <c r="I54" s="29">
        <f t="shared" si="6"/>
        <v>3049086.6300000004</v>
      </c>
      <c r="J54" s="29">
        <v>0</v>
      </c>
      <c r="K54" s="29">
        <f t="shared" si="6"/>
        <v>0</v>
      </c>
      <c r="L54" s="29">
        <f t="shared" si="6"/>
        <v>0</v>
      </c>
      <c r="M54" s="29">
        <f>+M55+M56+M57+M58+M59+M60+M61+M62</f>
        <v>0</v>
      </c>
      <c r="N54" s="29">
        <f t="shared" ref="N54:P54" si="7">+N55+N56+N57+N58+N59+N60+N61+N62</f>
        <v>0</v>
      </c>
      <c r="O54" s="29">
        <f t="shared" si="7"/>
        <v>0</v>
      </c>
      <c r="P54" s="29">
        <f t="shared" si="7"/>
        <v>0</v>
      </c>
      <c r="Q5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4112164.0100000002</v>
      </c>
    </row>
    <row r="55" spans="2:17" s="22" customFormat="1" x14ac:dyDescent="0.25">
      <c r="B55" s="50" t="s">
        <v>61</v>
      </c>
      <c r="C55" s="63">
        <v>10782215</v>
      </c>
      <c r="D55" s="52">
        <v>140000</v>
      </c>
      <c r="E55" s="31">
        <v>0</v>
      </c>
      <c r="F55" s="31">
        <v>0</v>
      </c>
      <c r="G55" s="31">
        <v>46639.5</v>
      </c>
      <c r="H55" s="31">
        <v>0</v>
      </c>
      <c r="I55" s="31">
        <v>59401.2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106040.7</v>
      </c>
    </row>
    <row r="56" spans="2:17" s="22" customFormat="1" x14ac:dyDescent="0.25">
      <c r="B56" s="50" t="s">
        <v>62</v>
      </c>
      <c r="C56" s="63"/>
      <c r="D56" s="52"/>
      <c r="E56" s="31">
        <v>0</v>
      </c>
      <c r="F56" s="31">
        <v>0</v>
      </c>
      <c r="G56" s="31">
        <v>0</v>
      </c>
      <c r="H56" s="31"/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7" spans="2:17" s="22" customFormat="1" ht="30" x14ac:dyDescent="0.25">
      <c r="B57" s="50" t="s">
        <v>63</v>
      </c>
      <c r="C57" s="63">
        <v>23007737</v>
      </c>
      <c r="D57" s="52">
        <v>1200000</v>
      </c>
      <c r="E57" s="31">
        <v>0</v>
      </c>
      <c r="F57" s="31">
        <v>0</v>
      </c>
      <c r="G57" s="31">
        <v>47587.88</v>
      </c>
      <c r="H57" s="31">
        <v>960000</v>
      </c>
      <c r="I57" s="31">
        <v>2921044.83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3928632.71</v>
      </c>
    </row>
    <row r="58" spans="2:17" s="22" customFormat="1" ht="30" x14ac:dyDescent="0.25">
      <c r="B58" s="50" t="s">
        <v>64</v>
      </c>
      <c r="C58" s="63"/>
      <c r="D58" s="52"/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9" spans="2:17" s="22" customFormat="1" x14ac:dyDescent="0.25">
      <c r="B59" s="50" t="s">
        <v>65</v>
      </c>
      <c r="C59" s="63">
        <v>16037346</v>
      </c>
      <c r="D59" s="52">
        <f>-416913.95+5000000</f>
        <v>4583086.05</v>
      </c>
      <c r="E59" s="31">
        <v>0</v>
      </c>
      <c r="F59" s="31">
        <v>0</v>
      </c>
      <c r="G59" s="31">
        <v>8850</v>
      </c>
      <c r="H59" s="31">
        <v>0</v>
      </c>
      <c r="I59" s="31">
        <v>68640.600000000006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77490.600000000006</v>
      </c>
    </row>
    <row r="60" spans="2:17" s="22" customFormat="1" x14ac:dyDescent="0.25">
      <c r="B60" s="50" t="s">
        <v>66</v>
      </c>
      <c r="C60" s="63">
        <v>36000</v>
      </c>
      <c r="D60" s="52"/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1" spans="2:17" s="22" customFormat="1" x14ac:dyDescent="0.25">
      <c r="B61" s="50" t="s">
        <v>67</v>
      </c>
      <c r="C61" s="63"/>
      <c r="D61" s="52"/>
      <c r="E61" s="31">
        <v>0</v>
      </c>
      <c r="F61" s="31">
        <v>0</v>
      </c>
      <c r="G61" s="31">
        <v>0</v>
      </c>
      <c r="H61" s="31"/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s="22" customFormat="1" x14ac:dyDescent="0.25">
      <c r="B62" s="50" t="s">
        <v>68</v>
      </c>
      <c r="C62" s="63"/>
      <c r="D62" s="52"/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s="22" customFormat="1" ht="30" x14ac:dyDescent="0.25">
      <c r="B63" s="50" t="s">
        <v>69</v>
      </c>
      <c r="C63" s="63"/>
      <c r="D63" s="52"/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s="22" customFormat="1" x14ac:dyDescent="0.25">
      <c r="B64" s="27" t="s">
        <v>70</v>
      </c>
      <c r="C64" s="28"/>
      <c r="D64" s="52"/>
      <c r="E64" s="31">
        <f>+E65+E66+E67+E68</f>
        <v>0</v>
      </c>
      <c r="F64" s="31">
        <f t="shared" ref="F64:O64" si="8">+F65+F66+F67+F68</f>
        <v>0</v>
      </c>
      <c r="G64" s="31">
        <f t="shared" si="8"/>
        <v>0</v>
      </c>
      <c r="H64" s="31">
        <v>0</v>
      </c>
      <c r="I64" s="31">
        <f t="shared" si="8"/>
        <v>0</v>
      </c>
      <c r="J64" s="31">
        <f t="shared" si="8"/>
        <v>0</v>
      </c>
      <c r="K64" s="31">
        <f t="shared" si="8"/>
        <v>0</v>
      </c>
      <c r="L64" s="31">
        <f t="shared" si="8"/>
        <v>0</v>
      </c>
      <c r="M64" s="31">
        <f t="shared" si="8"/>
        <v>0</v>
      </c>
      <c r="N64" s="31">
        <f t="shared" si="8"/>
        <v>0</v>
      </c>
      <c r="O64" s="31">
        <f t="shared" si="8"/>
        <v>0</v>
      </c>
      <c r="P64" s="31">
        <f>+P65+P66+P67+P68</f>
        <v>0</v>
      </c>
      <c r="Q6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s="22" customFormat="1" x14ac:dyDescent="0.25">
      <c r="B65" s="50" t="s">
        <v>71</v>
      </c>
      <c r="C65" s="63"/>
      <c r="D65" s="52"/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s="22" customFormat="1" x14ac:dyDescent="0.25">
      <c r="B66" s="50" t="s">
        <v>72</v>
      </c>
      <c r="C66" s="63"/>
      <c r="D66" s="52"/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s="22" customFormat="1" x14ac:dyDescent="0.25">
      <c r="B67" s="50" t="s">
        <v>73</v>
      </c>
      <c r="C67" s="63"/>
      <c r="D67" s="52"/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s="22" customFormat="1" ht="30" x14ac:dyDescent="0.25">
      <c r="B68" s="50" t="s">
        <v>74</v>
      </c>
      <c r="C68" s="63"/>
      <c r="D68" s="52"/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s="22" customFormat="1" ht="30" x14ac:dyDescent="0.25">
      <c r="B69" s="27" t="s">
        <v>75</v>
      </c>
      <c r="C69" s="28"/>
      <c r="D69" s="52"/>
      <c r="E69" s="35"/>
      <c r="F69" s="35">
        <v>0</v>
      </c>
      <c r="G69" s="32"/>
      <c r="H69" s="33"/>
      <c r="I69" s="33">
        <v>0</v>
      </c>
      <c r="J69" s="33"/>
      <c r="K69" s="33">
        <v>0</v>
      </c>
      <c r="L69" s="33">
        <v>0</v>
      </c>
      <c r="M69" s="33"/>
      <c r="N69" s="33"/>
      <c r="O69" s="33">
        <v>0</v>
      </c>
      <c r="P69" s="33">
        <f>+P70+P71</f>
        <v>0</v>
      </c>
      <c r="Q6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s="22" customFormat="1" x14ac:dyDescent="0.25">
      <c r="B70" s="50" t="s">
        <v>76</v>
      </c>
      <c r="C70" s="63"/>
      <c r="D70" s="52"/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s="22" customFormat="1" ht="30" x14ac:dyDescent="0.25">
      <c r="B71" s="50" t="s">
        <v>77</v>
      </c>
      <c r="C71" s="63"/>
      <c r="D71" s="52"/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s="22" customFormat="1" x14ac:dyDescent="0.25">
      <c r="B72" s="27" t="s">
        <v>78</v>
      </c>
      <c r="C72" s="28"/>
      <c r="D72" s="52"/>
      <c r="E72" s="35"/>
      <c r="F72" s="35">
        <v>0</v>
      </c>
      <c r="G72" s="32"/>
      <c r="H72" s="33"/>
      <c r="I72" s="33">
        <v>0</v>
      </c>
      <c r="J72" s="33"/>
      <c r="K72" s="33">
        <v>0</v>
      </c>
      <c r="L72" s="33"/>
      <c r="M72" s="33"/>
      <c r="N72" s="33"/>
      <c r="O72" s="33">
        <v>0</v>
      </c>
      <c r="P72" s="33">
        <f>+P73+P74+P75</f>
        <v>0</v>
      </c>
      <c r="Q7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s="22" customFormat="1" x14ac:dyDescent="0.25">
      <c r="B73" s="50" t="s">
        <v>79</v>
      </c>
      <c r="C73" s="63"/>
      <c r="D73" s="52"/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s="22" customFormat="1" x14ac:dyDescent="0.25">
      <c r="B74" s="50" t="s">
        <v>80</v>
      </c>
      <c r="C74" s="63"/>
      <c r="D74" s="52"/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s="22" customFormat="1" ht="30" x14ac:dyDescent="0.25">
      <c r="B75" s="50" t="s">
        <v>81</v>
      </c>
      <c r="C75" s="63"/>
      <c r="D75" s="52"/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s="22" customFormat="1" x14ac:dyDescent="0.25">
      <c r="B76" s="36" t="s">
        <v>82</v>
      </c>
      <c r="C76" s="64"/>
      <c r="D76" s="64"/>
      <c r="E76" s="37">
        <f t="shared" ref="E76:P76" si="9">+E72+E69+E64+E54+E46+E38+E27+E17+E11</f>
        <v>67851200.729999989</v>
      </c>
      <c r="F76" s="37">
        <f t="shared" si="9"/>
        <v>52899390.659999996</v>
      </c>
      <c r="G76" s="37">
        <f t="shared" si="9"/>
        <v>115886286.98999999</v>
      </c>
      <c r="H76" s="37">
        <f t="shared" si="9"/>
        <v>106540219.39000002</v>
      </c>
      <c r="I76" s="37">
        <f t="shared" si="9"/>
        <v>109818647.52000001</v>
      </c>
      <c r="J76" s="37">
        <f t="shared" si="9"/>
        <v>0</v>
      </c>
      <c r="K76" s="37">
        <f t="shared" si="9"/>
        <v>0</v>
      </c>
      <c r="L76" s="37">
        <f t="shared" si="9"/>
        <v>0</v>
      </c>
      <c r="M76" s="37">
        <f t="shared" si="9"/>
        <v>0</v>
      </c>
      <c r="N76" s="37">
        <f t="shared" si="9"/>
        <v>0</v>
      </c>
      <c r="O76" s="37">
        <f t="shared" si="9"/>
        <v>0</v>
      </c>
      <c r="P76" s="37">
        <f t="shared" si="9"/>
        <v>0</v>
      </c>
      <c r="Q76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452995745.28999996</v>
      </c>
    </row>
    <row r="77" spans="2:17" x14ac:dyDescent="0.25">
      <c r="B77" s="38"/>
      <c r="C77" s="51"/>
      <c r="D77" s="54"/>
      <c r="E77" s="31"/>
      <c r="F77" s="32"/>
      <c r="G77" s="32"/>
      <c r="H77" s="33"/>
      <c r="I77" s="33"/>
      <c r="J77" s="33"/>
      <c r="K77" s="33"/>
      <c r="L77" s="33"/>
      <c r="M77" s="33"/>
      <c r="N77" s="33"/>
      <c r="O77" s="33"/>
      <c r="P77" s="33"/>
      <c r="Q7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8" spans="2:17" x14ac:dyDescent="0.25">
      <c r="B78" s="27" t="s">
        <v>83</v>
      </c>
      <c r="C78" s="28"/>
      <c r="D78" s="54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7" t="s">
        <v>84</v>
      </c>
      <c r="C79" s="28"/>
      <c r="D79" s="54"/>
      <c r="E79" s="35"/>
      <c r="F79" s="32"/>
      <c r="G79" s="32"/>
      <c r="H79" s="33"/>
      <c r="I79" s="33"/>
      <c r="J79" s="33"/>
      <c r="K79" s="33"/>
      <c r="L79" s="33"/>
      <c r="M79" s="33"/>
      <c r="N79" s="33"/>
      <c r="O79" s="33"/>
      <c r="P79" s="33"/>
      <c r="Q7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ht="30" x14ac:dyDescent="0.25">
      <c r="B80" s="30" t="s">
        <v>85</v>
      </c>
      <c r="C80" s="63"/>
      <c r="D80" s="54"/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1">
        <v>0</v>
      </c>
      <c r="Q8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30" t="s">
        <v>86</v>
      </c>
      <c r="C81" s="63"/>
      <c r="D81" s="54"/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x14ac:dyDescent="0.25">
      <c r="B82" s="27" t="s">
        <v>87</v>
      </c>
      <c r="C82" s="28"/>
      <c r="D82" s="54"/>
      <c r="E82" s="35"/>
      <c r="F82" s="32"/>
      <c r="G82" s="32"/>
      <c r="H82" s="33"/>
      <c r="I82" s="33"/>
      <c r="J82" s="33"/>
      <c r="K82" s="33"/>
      <c r="L82" s="33"/>
      <c r="M82" s="33"/>
      <c r="N82" s="33"/>
      <c r="O82" s="33"/>
      <c r="P82" s="33"/>
      <c r="Q8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30" t="s">
        <v>88</v>
      </c>
      <c r="C83" s="63"/>
      <c r="D83" s="54"/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1">
        <v>0</v>
      </c>
      <c r="Q8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30" t="s">
        <v>89</v>
      </c>
      <c r="C84" s="63"/>
      <c r="D84" s="54"/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27" t="s">
        <v>90</v>
      </c>
      <c r="C85" s="28"/>
      <c r="D85" s="54"/>
      <c r="E85" s="35"/>
      <c r="F85" s="32"/>
      <c r="G85" s="32"/>
      <c r="H85" s="33"/>
      <c r="I85" s="33"/>
      <c r="J85" s="33"/>
      <c r="K85" s="33"/>
      <c r="L85" s="33"/>
      <c r="M85" s="33"/>
      <c r="N85" s="33"/>
      <c r="O85" s="33"/>
      <c r="P85" s="33"/>
      <c r="Q8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30" t="s">
        <v>91</v>
      </c>
      <c r="C86" s="63"/>
      <c r="D86" s="54"/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36" t="s">
        <v>92</v>
      </c>
      <c r="C87" s="64"/>
      <c r="D87" s="54"/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7">
        <v>0</v>
      </c>
      <c r="O87" s="37">
        <f t="shared" ref="O87:P87" si="10">SUM(O80:O86)</f>
        <v>0</v>
      </c>
      <c r="P87" s="37">
        <f t="shared" si="10"/>
        <v>0</v>
      </c>
      <c r="Q87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s="21" customFormat="1" x14ac:dyDescent="0.25">
      <c r="B88" s="18"/>
      <c r="C88" s="65"/>
      <c r="D88" s="55"/>
      <c r="E88" s="24"/>
      <c r="F88" s="24"/>
      <c r="G88" s="19"/>
      <c r="H88" s="19"/>
      <c r="I88" s="20"/>
      <c r="J88" s="20"/>
      <c r="K88" s="20"/>
      <c r="L88" s="20"/>
      <c r="M88" s="20"/>
      <c r="N88" s="20"/>
      <c r="O88" s="20"/>
      <c r="P88" s="20"/>
      <c r="Q8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ht="15.75" x14ac:dyDescent="0.25">
      <c r="B89" s="3" t="s">
        <v>93</v>
      </c>
      <c r="C89" s="66">
        <f>SUBTOTAL(109,C10:C88)</f>
        <v>1674743804</v>
      </c>
      <c r="D89" s="3"/>
      <c r="E89" s="25">
        <f>E76+E87</f>
        <v>67851200.729999989</v>
      </c>
      <c r="F89" s="25">
        <f t="shared" ref="F89:O89" si="11">F76+F87</f>
        <v>52899390.659999996</v>
      </c>
      <c r="G89" s="25">
        <f t="shared" si="11"/>
        <v>115886286.98999999</v>
      </c>
      <c r="H89" s="25">
        <f t="shared" si="11"/>
        <v>106540219.39000002</v>
      </c>
      <c r="I89" s="25">
        <f t="shared" si="11"/>
        <v>109818647.52000001</v>
      </c>
      <c r="J89" s="25">
        <f t="shared" si="11"/>
        <v>0</v>
      </c>
      <c r="K89" s="25">
        <f t="shared" si="11"/>
        <v>0</v>
      </c>
      <c r="L89" s="25">
        <f t="shared" si="11"/>
        <v>0</v>
      </c>
      <c r="M89" s="25">
        <f t="shared" si="11"/>
        <v>0</v>
      </c>
      <c r="N89" s="25">
        <f t="shared" si="11"/>
        <v>0</v>
      </c>
      <c r="O89" s="25">
        <f t="shared" si="11"/>
        <v>0</v>
      </c>
      <c r="P89" s="25">
        <f>P76+P87</f>
        <v>0</v>
      </c>
      <c r="Q89" s="5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452995745.28999996</v>
      </c>
    </row>
    <row r="90" spans="2:17" s="6" customFormat="1" ht="15.75" x14ac:dyDescent="0.25">
      <c r="B90" s="4" t="s">
        <v>94</v>
      </c>
      <c r="C90" s="67"/>
      <c r="D90" s="5"/>
      <c r="H90" s="7"/>
      <c r="I90" s="7"/>
      <c r="J90" s="7"/>
      <c r="K90" s="7"/>
      <c r="L90" s="7"/>
      <c r="M90" s="7"/>
      <c r="N90" s="7"/>
      <c r="O90" s="7"/>
      <c r="P90" s="7"/>
    </row>
    <row r="91" spans="2:17" s="6" customFormat="1" ht="15.75" x14ac:dyDescent="0.25">
      <c r="B91" s="8" t="s">
        <v>95</v>
      </c>
      <c r="C91" s="68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96</v>
      </c>
      <c r="C92" s="68"/>
      <c r="D92" s="5"/>
      <c r="H92" s="7"/>
      <c r="I92" s="7"/>
      <c r="J92" s="7"/>
      <c r="K92" s="7"/>
      <c r="L92" s="7">
        <f>+L91-L90</f>
        <v>0</v>
      </c>
      <c r="M92" s="7"/>
      <c r="N92" s="7"/>
      <c r="O92" s="7"/>
      <c r="P92" s="7"/>
    </row>
    <row r="93" spans="2:17" s="6" customFormat="1" ht="15.75" x14ac:dyDescent="0.25">
      <c r="B93" s="8" t="s">
        <v>97</v>
      </c>
      <c r="C93" s="68"/>
      <c r="D93" s="5"/>
      <c r="H93" s="7"/>
      <c r="I93" s="7"/>
      <c r="J93" s="7"/>
      <c r="K93" s="7"/>
      <c r="L93" s="7"/>
      <c r="M93" s="7"/>
      <c r="N93" s="7"/>
      <c r="O93" s="7"/>
      <c r="P93" s="7"/>
    </row>
    <row r="94" spans="2:17" s="6" customFormat="1" ht="15.75" x14ac:dyDescent="0.25">
      <c r="B94" s="8" t="s">
        <v>98</v>
      </c>
      <c r="C94" s="68"/>
      <c r="D94" s="5"/>
      <c r="H94" s="7"/>
      <c r="I94" s="7"/>
      <c r="J94" s="7"/>
      <c r="K94" s="7"/>
      <c r="L94" s="7"/>
      <c r="M94" s="7"/>
      <c r="N94" s="7"/>
      <c r="O94" s="7" t="s">
        <v>100</v>
      </c>
      <c r="P94" s="7"/>
    </row>
    <row r="95" spans="2:17" s="6" customFormat="1" ht="15.75" x14ac:dyDescent="0.25">
      <c r="B95" s="8" t="s">
        <v>99</v>
      </c>
      <c r="C95" s="68"/>
      <c r="D95" s="5"/>
      <c r="H95" s="7"/>
      <c r="I95" s="7"/>
      <c r="J95" s="7"/>
      <c r="K95" s="7"/>
      <c r="L95" s="7"/>
      <c r="M95" s="7"/>
      <c r="N95" s="7"/>
      <c r="O95" s="7"/>
      <c r="P95" s="7"/>
    </row>
    <row r="96" spans="2:17" s="1" customFormat="1" x14ac:dyDescent="0.25">
      <c r="B96" s="9" t="s">
        <v>111</v>
      </c>
      <c r="C96" s="69"/>
      <c r="D96"/>
      <c r="H96" s="2"/>
      <c r="I96" s="2"/>
      <c r="J96" s="2"/>
      <c r="K96" s="2"/>
      <c r="L96" s="2"/>
      <c r="M96" s="2"/>
      <c r="N96" s="2"/>
      <c r="O96" s="2"/>
      <c r="P96" s="2"/>
    </row>
    <row r="97" spans="1:16" s="1" customFormat="1" x14ac:dyDescent="0.25">
      <c r="B97" s="9"/>
      <c r="C97" s="69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ht="18" x14ac:dyDescent="0.25">
      <c r="B98" s="9"/>
      <c r="C98" s="69"/>
      <c r="D98"/>
      <c r="E98" s="70" t="s">
        <v>106</v>
      </c>
      <c r="F98" s="70"/>
      <c r="G98" s="70"/>
      <c r="H98" s="41"/>
      <c r="I98" s="41"/>
      <c r="J98" s="71" t="s">
        <v>107</v>
      </c>
      <c r="K98" s="71"/>
      <c r="L98" s="71"/>
      <c r="M98" s="2"/>
      <c r="N98" s="2"/>
      <c r="O98" s="2"/>
      <c r="P98" s="2"/>
    </row>
    <row r="99" spans="1:16" s="10" customFormat="1" ht="18" x14ac:dyDescent="0.25">
      <c r="B99" s="11"/>
      <c r="D99" s="11"/>
      <c r="E99" s="76" t="s">
        <v>108</v>
      </c>
      <c r="F99" s="76"/>
      <c r="G99" s="76"/>
      <c r="H99" s="39"/>
      <c r="I99" s="39"/>
      <c r="J99" s="75" t="s">
        <v>103</v>
      </c>
      <c r="K99" s="75"/>
      <c r="L99" s="75"/>
      <c r="M99" s="12"/>
      <c r="N99" s="12"/>
      <c r="O99" s="12"/>
      <c r="P99" s="12"/>
    </row>
    <row r="100" spans="1:16" s="14" customFormat="1" ht="18" x14ac:dyDescent="0.25">
      <c r="A100" s="13"/>
      <c r="C100" s="26"/>
      <c r="E100" s="26"/>
      <c r="F100" s="39"/>
      <c r="G100" s="39"/>
      <c r="H100" s="39"/>
      <c r="I100" s="39"/>
      <c r="J100" s="44"/>
      <c r="K100" s="44"/>
      <c r="L100" s="26"/>
      <c r="M100" s="26"/>
      <c r="N100" s="26"/>
      <c r="O100" s="26"/>
      <c r="P100" s="26"/>
    </row>
    <row r="101" spans="1:16" s="14" customFormat="1" ht="15" customHeight="1" x14ac:dyDescent="0.25">
      <c r="A101" s="15"/>
      <c r="C101" s="26"/>
      <c r="E101" s="26"/>
      <c r="F101" s="39"/>
      <c r="G101" s="39"/>
      <c r="H101" s="39"/>
      <c r="I101" s="39"/>
      <c r="J101" s="39"/>
      <c r="K101" s="39"/>
      <c r="L101" s="26"/>
      <c r="M101" s="26"/>
      <c r="N101" s="26"/>
      <c r="O101" s="26"/>
      <c r="P101" s="26"/>
    </row>
    <row r="102" spans="1:16" s="14" customFormat="1" ht="18" x14ac:dyDescent="0.25">
      <c r="A102" s="15"/>
      <c r="C102" s="26"/>
      <c r="E102" s="26"/>
      <c r="F102" s="39"/>
      <c r="G102" s="39"/>
      <c r="H102" s="39"/>
      <c r="I102" s="39"/>
      <c r="J102" s="39"/>
      <c r="K102" s="39"/>
      <c r="L102" s="26"/>
      <c r="M102" s="26"/>
      <c r="N102" s="26"/>
      <c r="O102" s="26"/>
      <c r="P102" s="26"/>
    </row>
    <row r="103" spans="1:16" s="14" customFormat="1" ht="18" x14ac:dyDescent="0.25">
      <c r="A103" s="15"/>
      <c r="C103" s="26"/>
      <c r="E103" s="26"/>
      <c r="F103" s="39"/>
      <c r="G103" s="39"/>
      <c r="H103" s="39"/>
      <c r="I103" s="39"/>
      <c r="J103" s="39"/>
      <c r="K103" s="39"/>
      <c r="L103" s="26"/>
      <c r="M103" s="26"/>
      <c r="N103" s="26"/>
      <c r="O103" s="26"/>
      <c r="P103" s="26"/>
    </row>
    <row r="104" spans="1:16" s="14" customFormat="1" ht="18" x14ac:dyDescent="0.25">
      <c r="A104" s="15"/>
      <c r="C104" s="26"/>
      <c r="E104" s="26"/>
      <c r="F104" s="39"/>
      <c r="G104" s="39"/>
      <c r="H104" s="39"/>
      <c r="I104" s="39"/>
      <c r="J104" s="39"/>
      <c r="K104" s="39"/>
      <c r="L104" s="26"/>
      <c r="M104" s="26"/>
      <c r="N104" s="26"/>
      <c r="O104" s="26"/>
      <c r="P104" s="26"/>
    </row>
    <row r="105" spans="1:16" s="14" customFormat="1" ht="18" x14ac:dyDescent="0.25">
      <c r="A105" s="15"/>
      <c r="C105" s="26"/>
      <c r="E105" s="26"/>
      <c r="F105" s="26"/>
      <c r="G105"/>
      <c r="H105"/>
      <c r="I105"/>
      <c r="J105" s="71"/>
      <c r="K105" s="71"/>
      <c r="L105" s="26"/>
      <c r="M105" s="26"/>
      <c r="N105" s="26"/>
      <c r="O105" s="26"/>
      <c r="P105" s="26"/>
    </row>
    <row r="106" spans="1:16" s="14" customFormat="1" ht="18" x14ac:dyDescent="0.25">
      <c r="A106" s="15"/>
      <c r="C106" s="26"/>
      <c r="E106" s="26"/>
      <c r="F106" s="26"/>
      <c r="G106"/>
      <c r="H106"/>
      <c r="I106"/>
      <c r="J106" s="71"/>
      <c r="K106" s="71"/>
      <c r="L106" s="26"/>
      <c r="M106" s="26"/>
      <c r="N106" s="26"/>
      <c r="O106" s="26"/>
      <c r="P106" s="26"/>
    </row>
    <row r="107" spans="1:16" s="14" customFormat="1" ht="18" x14ac:dyDescent="0.25">
      <c r="A107" s="15"/>
      <c r="C107" s="26"/>
      <c r="E107" s="26"/>
      <c r="F107" s="40"/>
      <c r="G107" s="40"/>
      <c r="H107" s="40"/>
      <c r="I107" s="39"/>
      <c r="J107" s="45"/>
      <c r="K107" s="46"/>
      <c r="L107" s="26"/>
      <c r="M107" s="26"/>
      <c r="N107" s="26"/>
      <c r="O107" s="26"/>
      <c r="P107" s="26"/>
    </row>
    <row r="108" spans="1:16" s="14" customFormat="1" ht="15" customHeight="1" x14ac:dyDescent="0.2">
      <c r="A108" s="15"/>
      <c r="C108" s="26"/>
      <c r="E108" s="26"/>
      <c r="F108" s="26"/>
      <c r="G108" s="26"/>
      <c r="H108" s="42"/>
      <c r="I108" s="43"/>
      <c r="J108" s="43"/>
      <c r="K108" s="26"/>
      <c r="L108" s="26"/>
      <c r="M108" s="26"/>
      <c r="N108" s="26"/>
      <c r="O108" s="26"/>
      <c r="P108" s="26"/>
    </row>
    <row r="109" spans="1:16" s="10" customFormat="1" ht="14.25" x14ac:dyDescent="0.2">
      <c r="B109" s="11"/>
      <c r="D109" s="11"/>
      <c r="H109" s="16"/>
      <c r="I109" s="12"/>
      <c r="J109" s="12"/>
      <c r="K109" s="12"/>
      <c r="L109" s="12"/>
      <c r="M109" s="12"/>
      <c r="N109" s="12"/>
      <c r="O109" s="12"/>
      <c r="P109" s="12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2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" customFormat="1" x14ac:dyDescent="0.25">
      <c r="B113"/>
      <c r="D113"/>
      <c r="H113" s="2"/>
      <c r="I113" s="2"/>
      <c r="J113" s="2"/>
      <c r="K113" s="2"/>
      <c r="L113" s="2"/>
      <c r="M113" s="2"/>
      <c r="N113" s="2"/>
      <c r="O113" s="2"/>
      <c r="P113" s="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</sheetData>
  <mergeCells count="13">
    <mergeCell ref="E98:G98"/>
    <mergeCell ref="J106:K106"/>
    <mergeCell ref="B1:P1"/>
    <mergeCell ref="B2:P2"/>
    <mergeCell ref="B3:P3"/>
    <mergeCell ref="B4:P4"/>
    <mergeCell ref="B5:P5"/>
    <mergeCell ref="B7:P7"/>
    <mergeCell ref="J105:K105"/>
    <mergeCell ref="B6:P6"/>
    <mergeCell ref="J98:L98"/>
    <mergeCell ref="J99:L99"/>
    <mergeCell ref="E99:G99"/>
  </mergeCells>
  <pageMargins left="0.23622047244094491" right="0.23622047244094491" top="0.74803149606299213" bottom="0.74803149606299213" header="0.31496062992125984" footer="0.31496062992125984"/>
  <pageSetup paperSize="5" scale="44" orientation="landscape" r:id="rId1"/>
  <rowBreaks count="3" manualBreakCount="3">
    <brk id="50" max="16" man="1"/>
    <brk id="107" max="16" man="1"/>
    <brk id="109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MAYO</vt:lpstr>
      <vt:lpstr>'EJE. PORTAL MAYO'!Área_de_impresión</vt:lpstr>
      <vt:lpstr>'EJE. PORTAL MAYO'!Títulos_a_imprimir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Guillermina Martinez Reyes</cp:lastModifiedBy>
  <cp:lastPrinted>2023-06-01T15:09:55Z</cp:lastPrinted>
  <dcterms:created xsi:type="dcterms:W3CDTF">2019-02-08T13:48:25Z</dcterms:created>
  <dcterms:modified xsi:type="dcterms:W3CDTF">2023-06-01T15:11:05Z</dcterms:modified>
</cp:coreProperties>
</file>