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visional\Documents\CONTABILIDAD\INFORMACION PARA ROSINA MARZO\"/>
    </mc:Choice>
  </mc:AlternateContent>
  <bookViews>
    <workbookView xWindow="0" yWindow="0" windowWidth="23040" windowHeight="9384"/>
  </bookViews>
  <sheets>
    <sheet name="Estado de Situación MES ." sheetId="1" r:id="rId1"/>
  </sheets>
  <externalReferences>
    <externalReference r:id="rId2"/>
    <externalReference r:id="rId3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.'!$A$1:$F$69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'[2]Criterios - No tocar'!$B$1:$K$1</definedName>
    <definedName name="Trimestre">'[2]Criterios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4" i="1" s="1"/>
  <c r="C46" i="1" s="1"/>
  <c r="C45" i="1"/>
  <c r="E39" i="1"/>
  <c r="C38" i="1"/>
  <c r="C39" i="1" s="1"/>
  <c r="E35" i="1"/>
  <c r="E41" i="1" s="1"/>
  <c r="E47" i="1" s="1"/>
  <c r="C34" i="1"/>
  <c r="G34" i="1" s="1"/>
  <c r="C33" i="1"/>
  <c r="G33" i="1" s="1"/>
  <c r="C32" i="1"/>
  <c r="C35" i="1" s="1"/>
  <c r="J29" i="1"/>
  <c r="E29" i="1"/>
  <c r="E27" i="1"/>
  <c r="G26" i="1"/>
  <c r="C26" i="1"/>
  <c r="C25" i="1"/>
  <c r="G25" i="1" s="1"/>
  <c r="E22" i="1"/>
  <c r="C21" i="1"/>
  <c r="G21" i="1" s="1"/>
  <c r="C20" i="1"/>
  <c r="G20" i="1" s="1"/>
  <c r="C19" i="1"/>
  <c r="G19" i="1" s="1"/>
  <c r="C18" i="1"/>
  <c r="G18" i="1" s="1"/>
  <c r="C41" i="1" l="1"/>
  <c r="I52" i="1"/>
  <c r="H52" i="1"/>
  <c r="G35" i="1"/>
  <c r="C47" i="1"/>
  <c r="G32" i="1"/>
  <c r="G38" i="1"/>
  <c r="C27" i="1"/>
  <c r="C22" i="1"/>
  <c r="G22" i="1" s="1"/>
  <c r="G27" i="1" l="1"/>
  <c r="C29" i="1"/>
  <c r="H54" i="1"/>
  <c r="G41" i="1"/>
  <c r="H42" i="1"/>
  <c r="J42" i="1" s="1"/>
  <c r="H50" i="1" l="1"/>
  <c r="G29" i="1"/>
</calcChain>
</file>

<file path=xl/sharedStrings.xml><?xml version="1.0" encoding="utf-8"?>
<sst xmlns="http://schemas.openxmlformats.org/spreadsheetml/2006/main" count="43" uniqueCount="43">
  <si>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</si>
  <si>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</si>
  <si>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</si>
  <si>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</si>
  <si>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MARZO 2024</t>
  </si>
  <si>
    <t>(Valores expresados en pesos dominicanos-RD$)</t>
  </si>
  <si>
    <t xml:space="preserve">MARZO  2024. </t>
  </si>
  <si>
    <t xml:space="preserve">FEBRERO 2024. 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</si>
  <si>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</si>
  <si>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</si>
  <si>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</si>
  <si>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</si>
  <si>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</si>
  <si>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</si>
  <si>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</si>
  <si>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</si>
  <si>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</si>
  <si>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</si>
  <si>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</si>
  <si>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</si>
  <si>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</si>
  <si>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</si>
  <si>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</si>
  <si>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</si>
  <si>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</si>
  <si>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</si>
  <si>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</si>
  <si>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</si>
  <si>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</si>
  <si>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</si>
  <si>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</si>
  <si>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</si>
  <si>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</si>
  <si>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</si>
  <si>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</si>
  <si>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razon corriente </t>
  </si>
  <si>
    <t>Dr. José Ramirez Feliz</t>
  </si>
  <si>
    <t>nivel de endeudamiento</t>
  </si>
  <si>
    <t>Director General</t>
  </si>
  <si>
    <t>Licda. Eni Sodeida de Oleo</t>
  </si>
  <si>
    <t>Licda. Sandra Ciprian</t>
  </si>
  <si>
    <t>Dpto de Contabilidad</t>
  </si>
  <si>
    <t>Enc. Dpto. de Finanza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</si>
</sst>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165" fontId="4" fillId="0" borderId="0" xfId="0" applyNumberFormat="1" applyFont="1"/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0" fontId="7" fillId="0" borderId="0" xfId="0" applyFont="1" applyAlignment="1">
      <alignment horizontal="right" vertical="center"/>
    </xf>
    <xf numFmtId="164" fontId="4" fillId="0" borderId="0" xfId="1" applyFont="1" applyAlignment="1">
      <alignment horizontal="left"/>
    </xf>
    <xf numFmtId="9" fontId="4" fillId="0" borderId="0" xfId="2" applyFont="1"/>
    <xf numFmtId="165" fontId="9" fillId="0" borderId="0" xfId="1" applyNumberFormat="1" applyFont="1" applyFill="1" applyAlignment="1">
      <alignment horizontal="center"/>
    </xf>
    <xf numFmtId="165" fontId="9" fillId="0" borderId="0" xfId="1" applyNumberFormat="1" applyFont="1" applyFill="1" applyBorder="1"/>
    <xf numFmtId="165" fontId="9" fillId="0" borderId="0" xfId="1" applyNumberFormat="1" applyFont="1" applyFill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7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0</xdr:rowOff>
    </xdr:from>
    <xdr:to>
      <xdr:col>1</xdr:col>
      <xdr:colOff>2239167</xdr:colOff>
      <xdr:row>3</xdr:row>
      <xdr:rowOff>173831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0"/>
          <a:ext cx="2726848" cy="7681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272075" y="0"/>
          <a:ext cx="3451125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visional/Documents/CONTABILIDAD/CIERRE%20DE%20MARZO/ESTADO%20FINANCIERO%20%20MARZO%202024-SANDRA%20%2009-04-2024-FINAL%20REVISADO%2011-04-2024%20(13)%20Firmad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 de asignacion REGALIA"/>
      <sheetName val="CONSOLIDADOS ING Y GTOS ENE-DIC"/>
      <sheetName val="ajuste"/>
      <sheetName val="Hoja22"/>
      <sheetName val="DIARIO ACUMULADO"/>
      <sheetName val="Estado de Situación MES ."/>
      <sheetName val="Est. de Rendimiento MES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ejecucion "/>
      <sheetName val="Hoja5"/>
      <sheetName val="Hoja12"/>
      <sheetName val="FLUJO CAJA FEB."/>
      <sheetName val="CUENTAS POR PAGAR "/>
      <sheetName val="NOTAS DEL MES"/>
      <sheetName val="adquisicion activos fijos"/>
      <sheetName val="TABLA-FEB.2024"/>
      <sheetName val="Hoja11"/>
      <sheetName val="Hoja15"/>
      <sheetName val="Hoja18"/>
      <sheetName val="Hoja27"/>
      <sheetName val="Hoja40"/>
      <sheetName val="activos fijos de marzo"/>
      <sheetName val="taba p final"/>
      <sheetName val="Hoja34"/>
      <sheetName val="DIARIO GENERAL MARZO 2024"/>
      <sheetName val="Hoja2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1">
          <cell r="C41">
            <v>-16185683.191395268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03">
          <cell r="C103">
            <v>3029010.2134122518</v>
          </cell>
        </row>
        <row r="147">
          <cell r="C147">
            <v>321597201.15802258</v>
          </cell>
        </row>
        <row r="243">
          <cell r="C243">
            <v>193903592.67592835</v>
          </cell>
        </row>
        <row r="263">
          <cell r="E263">
            <v>2417093.2799999993</v>
          </cell>
        </row>
        <row r="291">
          <cell r="C291">
            <v>81681814.827567101</v>
          </cell>
        </row>
        <row r="307">
          <cell r="C307">
            <v>1505389.4100000029</v>
          </cell>
        </row>
        <row r="354">
          <cell r="C354">
            <v>279090709.47179872</v>
          </cell>
        </row>
        <row r="659">
          <cell r="C659">
            <v>12371338.490499998</v>
          </cell>
        </row>
        <row r="676">
          <cell r="C676">
            <v>4405724.8840000033</v>
          </cell>
        </row>
        <row r="682">
          <cell r="C682">
            <v>21094876.41</v>
          </cell>
        </row>
        <row r="700">
          <cell r="C700">
            <v>10795385.977142898</v>
          </cell>
        </row>
      </sheetData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zoomScale="70" zoomScaleNormal="70" zoomScaleSheetLayoutView="70" zoomScalePageLayoutView="25" workbookViewId="0">
      <selection activeCell="C54" sqref="C54"/>
    </sheetView>
  </sheetViews>
  <sheetFormatPr baseColWidth="10" defaultColWidth="11.44140625" defaultRowHeight="15.6" x14ac:dyDescent="0.3"/>
  <cols>
    <col min="1" max="1" width="7.6640625" style="4" customWidth="1"/>
    <col min="2" max="2" width="64.44140625" style="75" customWidth="1"/>
    <col min="3" max="3" width="31" style="77" customWidth="1"/>
    <col min="4" max="4" width="5.33203125" style="78" customWidth="1"/>
    <col min="5" max="5" width="26.6640625" style="77" customWidth="1"/>
    <col min="6" max="6" width="14.88671875" style="2" customWidth="1"/>
    <col min="7" max="7" width="23.88671875" style="2" customWidth="1"/>
    <col min="8" max="8" width="25.6640625" style="3" customWidth="1"/>
    <col min="9" max="9" width="28.109375" style="3" customWidth="1"/>
    <col min="10" max="10" width="26.109375" style="3" customWidth="1"/>
    <col min="11" max="11" width="25.88671875" style="3" customWidth="1"/>
    <col min="12" max="12" width="11.6640625" style="3" customWidth="1"/>
    <col min="13" max="13" width="29.88671875" style="3" customWidth="1"/>
    <col min="14" max="14" width="19.6640625" style="3" customWidth="1"/>
    <col min="15" max="15" width="21.88671875" style="3" customWidth="1"/>
    <col min="16" max="16" width="23.44140625" style="3" customWidth="1"/>
    <col min="17" max="17" width="22.5546875" style="3" customWidth="1"/>
    <col min="18" max="18" width="26.33203125" style="3" customWidth="1"/>
    <col min="19" max="19" width="19.33203125" style="3" customWidth="1"/>
    <col min="20" max="20" width="31.33203125" style="3" customWidth="1"/>
    <col min="21" max="21" width="22.33203125" style="4" customWidth="1"/>
    <col min="22" max="22" width="18.6640625" style="4" bestFit="1" customWidth="1"/>
    <col min="23" max="16384" width="11.44140625" style="4"/>
  </cols>
  <sheetData>
    <row r="5" spans="2:20" ht="16.2" x14ac:dyDescent="0.3">
      <c r="B5" s="1" t="s">
        <v>0</v>
      </c>
      <c r="C5" s="1"/>
      <c r="D5" s="1"/>
      <c r="E5" s="1"/>
    </row>
    <row r="6" spans="2:20" ht="16.2" x14ac:dyDescent="0.3">
      <c r="B6" s="1" t="s">
        <v>1</v>
      </c>
      <c r="C6" s="1"/>
      <c r="D6" s="1"/>
      <c r="E6" s="1"/>
    </row>
    <row r="7" spans="2:20" ht="16.2" x14ac:dyDescent="0.3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ht="16.2" x14ac:dyDescent="0.3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ht="16.2" x14ac:dyDescent="0.3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ht="16.2" x14ac:dyDescent="0.3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ht="16.2" x14ac:dyDescent="0.3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3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ht="16.2" x14ac:dyDescent="0.3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3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ht="16.2" x14ac:dyDescent="0.3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ht="16.2" x14ac:dyDescent="0.3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6.2" x14ac:dyDescent="0.3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6.2" x14ac:dyDescent="0.3">
      <c r="B18" s="25" t="s">
        <v>11</v>
      </c>
      <c r="C18" s="26">
        <f>+'[1]NOTAS DEL MES'!C103</f>
        <v>3029010.2134122518</v>
      </c>
      <c r="D18" s="27"/>
      <c r="E18" s="26">
        <v>1881585.132999857</v>
      </c>
      <c r="F18" s="28"/>
      <c r="G18" s="29">
        <f>+C18/E18-1</f>
        <v>0.60981831769845418</v>
      </c>
      <c r="H18" s="23">
        <v>803211.15310023376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6.2" x14ac:dyDescent="0.3">
      <c r="B19" s="25" t="s">
        <v>12</v>
      </c>
      <c r="C19" s="26">
        <f>+'[1]NOTAS DEL MES'!C147</f>
        <v>321597201.15802258</v>
      </c>
      <c r="D19" s="27"/>
      <c r="E19" s="26">
        <v>317812395.5907414</v>
      </c>
      <c r="F19" s="28"/>
      <c r="G19" s="29">
        <f>+C19/E19-1</f>
        <v>1.1908929984452366E-2</v>
      </c>
      <c r="H19" s="23">
        <v>12636605.470000001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6.2" x14ac:dyDescent="0.3">
      <c r="B20" s="25" t="s">
        <v>13</v>
      </c>
      <c r="C20" s="32">
        <f>+'[1]NOTAS DEL MES'!C243</f>
        <v>193903592.67592835</v>
      </c>
      <c r="D20" s="33"/>
      <c r="E20" s="32">
        <v>209129746.96002567</v>
      </c>
      <c r="F20" s="28"/>
      <c r="G20" s="34">
        <f>+C20/E20-1</f>
        <v>-7.2807214207588289E-2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6.2" x14ac:dyDescent="0.3">
      <c r="B21" s="25" t="s">
        <v>14</v>
      </c>
      <c r="C21" s="35">
        <f>+'[1]NOTAS DEL MES'!E263</f>
        <v>2417093.2799999993</v>
      </c>
      <c r="D21" s="33"/>
      <c r="E21" s="32">
        <v>2554825.6079999991</v>
      </c>
      <c r="F21" s="28"/>
      <c r="G21" s="34">
        <f>+C21/E21-1</f>
        <v>-5.3910657372743809E-2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ht="16.8" thickBot="1" x14ac:dyDescent="0.35">
      <c r="B22" s="19" t="s">
        <v>15</v>
      </c>
      <c r="C22" s="36">
        <f>SUM(C18:C21)</f>
        <v>520946897.32736313</v>
      </c>
      <c r="D22" s="37"/>
      <c r="E22" s="36">
        <f>SUM(E18:E21)</f>
        <v>531378553.29176688</v>
      </c>
      <c r="F22" s="28"/>
      <c r="G22" s="29">
        <f>+C22/E22-1</f>
        <v>-1.9631307849709123E-2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6.2" x14ac:dyDescent="0.3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6.2" x14ac:dyDescent="0.3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6.2" x14ac:dyDescent="0.3">
      <c r="B25" s="25" t="s">
        <v>17</v>
      </c>
      <c r="C25" s="35">
        <f>(+'[1]NOTAS DEL MES'!C291)</f>
        <v>81681814.827567101</v>
      </c>
      <c r="D25" s="27"/>
      <c r="E25" s="40">
        <v>87238398.704611376</v>
      </c>
      <c r="F25" s="28"/>
      <c r="G25" s="29">
        <f>+C25/E25-1</f>
        <v>-6.3694244272626266E-2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6.2" x14ac:dyDescent="0.3">
      <c r="B26" s="25" t="s">
        <v>18</v>
      </c>
      <c r="C26" s="41">
        <f>+'[1]NOTAS DEL MES'!C307</f>
        <v>1505389.4100000029</v>
      </c>
      <c r="D26" s="27"/>
      <c r="E26" s="41">
        <v>1505389.4100000029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6.2" x14ac:dyDescent="0.3">
      <c r="B27" s="19" t="s">
        <v>19</v>
      </c>
      <c r="C27" s="38">
        <f>SUM(C25:C26)</f>
        <v>83187204.237567097</v>
      </c>
      <c r="D27" s="39"/>
      <c r="E27" s="38">
        <f>SUM(E25:E26)</f>
        <v>88743788.114611372</v>
      </c>
      <c r="F27" s="28"/>
      <c r="G27" s="29">
        <f>+C27/E27-1</f>
        <v>-6.2613778328552083E-2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6.2" x14ac:dyDescent="0.3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ht="16.8" thickBot="1" x14ac:dyDescent="0.35">
      <c r="B29" s="19" t="s">
        <v>20</v>
      </c>
      <c r="C29" s="36">
        <f>+C27+C22</f>
        <v>604134101.5649302</v>
      </c>
      <c r="D29" s="37"/>
      <c r="E29" s="36">
        <f>+E22+E27</f>
        <v>620122341.40637827</v>
      </c>
      <c r="F29" s="28"/>
      <c r="G29" s="43">
        <f>+C29/E29-1</f>
        <v>-2.5782396107820071E-2</v>
      </c>
      <c r="H29" s="44">
        <v>-46857918.107211232</v>
      </c>
      <c r="I29" s="23">
        <v>-46860918.107211232</v>
      </c>
      <c r="J29" s="23">
        <f>+H29-I29</f>
        <v>3000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6.2" x14ac:dyDescent="0.3">
      <c r="B30" s="45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6.2" x14ac:dyDescent="0.3">
      <c r="B31" s="45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6.2" x14ac:dyDescent="0.3">
      <c r="B32" s="25" t="s">
        <v>22</v>
      </c>
      <c r="C32" s="46">
        <f>+'[1]NOTAS DEL MES'!C354</f>
        <v>279090709.47179872</v>
      </c>
      <c r="D32" s="47"/>
      <c r="E32" s="46">
        <v>297077199.98999995</v>
      </c>
      <c r="F32" s="28"/>
      <c r="G32" s="29">
        <f>+C32/E32-1</f>
        <v>-6.0544836556984838E-2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95" customHeight="1" x14ac:dyDescent="0.3">
      <c r="B33" s="25" t="s">
        <v>23</v>
      </c>
      <c r="C33" s="48">
        <f>+'[1]NOTAS DEL MES'!C659</f>
        <v>12371338.490499998</v>
      </c>
      <c r="D33" s="49"/>
      <c r="E33" s="48">
        <v>8140864.1224999987</v>
      </c>
      <c r="F33" s="28"/>
      <c r="G33" s="29">
        <f>+C33/E33-1</f>
        <v>0.51965913008026621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6.2" x14ac:dyDescent="0.3">
      <c r="B34" s="25" t="s">
        <v>24</v>
      </c>
      <c r="C34" s="50">
        <f>+'[1]NOTAS DEL MES'!C676+'[1]NOTAS DEL MES'!C682</f>
        <v>25500601.294000003</v>
      </c>
      <c r="D34" s="47"/>
      <c r="E34" s="50">
        <v>11053468.844000004</v>
      </c>
      <c r="F34" s="28"/>
      <c r="G34" s="29">
        <f>+C34/E34-1</f>
        <v>1.3070224970907778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6.2" x14ac:dyDescent="0.3">
      <c r="B35" s="19" t="s">
        <v>25</v>
      </c>
      <c r="C35" s="51">
        <f>SUM(C32:C34)</f>
        <v>316962649.25629872</v>
      </c>
      <c r="D35" s="52"/>
      <c r="E35" s="51">
        <f>SUM(E32:E34)</f>
        <v>316271532.95649993</v>
      </c>
      <c r="F35" s="28"/>
      <c r="G35" s="53">
        <f>+C35/E35-1</f>
        <v>2.1851991968364626E-3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6.2" x14ac:dyDescent="0.3">
      <c r="B36" s="19"/>
      <c r="C36" s="51"/>
      <c r="D36" s="52"/>
      <c r="E36" s="51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2" customHeight="1" x14ac:dyDescent="0.3">
      <c r="B37" s="19" t="s">
        <v>26</v>
      </c>
      <c r="C37" s="46"/>
      <c r="D37" s="47"/>
      <c r="E37" s="46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2" customHeight="1" x14ac:dyDescent="0.3">
      <c r="B38" s="25" t="s">
        <v>27</v>
      </c>
      <c r="C38" s="46">
        <f>+'[1]NOTAS DEL MES'!C700</f>
        <v>10795385.977142898</v>
      </c>
      <c r="D38" s="47"/>
      <c r="E38" s="46">
        <v>11289058.961279139</v>
      </c>
      <c r="F38" s="28"/>
      <c r="G38" s="29">
        <f>+C38/E38-1</f>
        <v>-4.3730215762847191E-2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2" customHeight="1" x14ac:dyDescent="0.3">
      <c r="B39" s="19" t="s">
        <v>28</v>
      </c>
      <c r="C39" s="54">
        <f>SUM(C38)</f>
        <v>10795385.977142898</v>
      </c>
      <c r="D39" s="52"/>
      <c r="E39" s="51">
        <f>SUM(E38)</f>
        <v>11289058.961279139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6.2" x14ac:dyDescent="0.3">
      <c r="B40" s="19"/>
      <c r="C40" s="51"/>
      <c r="D40" s="52"/>
      <c r="E40" s="51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6.2" x14ac:dyDescent="0.3">
      <c r="B41" s="19" t="s">
        <v>29</v>
      </c>
      <c r="C41" s="51">
        <f>+C35+C39</f>
        <v>327758035.23344159</v>
      </c>
      <c r="D41" s="52"/>
      <c r="E41" s="51">
        <f>+E35+E39</f>
        <v>327560591.91777909</v>
      </c>
      <c r="F41" s="28"/>
      <c r="G41" s="29">
        <f>+C41/E41-1</f>
        <v>6.02768832802969E-4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6.2" x14ac:dyDescent="0.3">
      <c r="B42" s="19"/>
      <c r="C42" s="51"/>
      <c r="D42" s="52"/>
      <c r="E42" s="51"/>
      <c r="F42" s="28"/>
      <c r="G42" s="29"/>
      <c r="H42" s="23">
        <f>+C41-E41</f>
        <v>197443.31566250324</v>
      </c>
      <c r="I42" s="23">
        <v>-53595750.916700311</v>
      </c>
      <c r="J42" s="23">
        <f>+H42-I42</f>
        <v>53793194.232362814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6.2" x14ac:dyDescent="0.3">
      <c r="B43" s="19" t="s">
        <v>30</v>
      </c>
      <c r="C43" s="46"/>
      <c r="D43" s="47"/>
      <c r="E43" s="46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2.4" x14ac:dyDescent="0.3">
      <c r="B44" s="55" t="s">
        <v>31</v>
      </c>
      <c r="C44" s="56">
        <f>+E46</f>
        <v>292561749.35811073</v>
      </c>
      <c r="D44" s="56"/>
      <c r="E44" s="56">
        <v>286551524.53118753</v>
      </c>
      <c r="F44" s="57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6.2" x14ac:dyDescent="0.3">
      <c r="B45" s="55" t="s">
        <v>32</v>
      </c>
      <c r="C45" s="48">
        <f>+'[1]Est. de Rendimiento MES'!C41</f>
        <v>-16185683.191395268</v>
      </c>
      <c r="D45" s="49"/>
      <c r="E45" s="48">
        <v>6010224.8269232064</v>
      </c>
      <c r="F45" s="57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6.2" x14ac:dyDescent="0.3">
      <c r="B46" s="19" t="s">
        <v>33</v>
      </c>
      <c r="C46" s="58">
        <f>SUM(C44:C45)</f>
        <v>276376066.16671544</v>
      </c>
      <c r="D46" s="56"/>
      <c r="E46" s="58">
        <f>SUM(E44:E45)</f>
        <v>292561749.35811073</v>
      </c>
      <c r="F46" s="57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ht="16.8" thickBot="1" x14ac:dyDescent="0.35">
      <c r="B47" s="59" t="s">
        <v>34</v>
      </c>
      <c r="C47" s="60">
        <f>+C46+C41</f>
        <v>604134101.40015697</v>
      </c>
      <c r="D47" s="61"/>
      <c r="E47" s="60">
        <f>+E41+E46</f>
        <v>620122341.27588987</v>
      </c>
      <c r="F47" s="57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ht="16.8" thickTop="1" x14ac:dyDescent="0.3">
      <c r="B48" s="59"/>
      <c r="C48" s="61"/>
      <c r="D48" s="61"/>
      <c r="E48" s="61"/>
      <c r="F48" s="57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6.2" x14ac:dyDescent="0.3">
      <c r="B49" s="59"/>
      <c r="C49" s="61"/>
      <c r="D49" s="61"/>
      <c r="E49" s="61"/>
      <c r="F49" s="57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6.2" x14ac:dyDescent="0.3">
      <c r="B50" s="59"/>
      <c r="C50" s="61"/>
      <c r="D50" s="61"/>
      <c r="E50" s="61"/>
      <c r="F50" s="57"/>
      <c r="G50" s="22" t="s">
        <v>35</v>
      </c>
      <c r="H50" s="23">
        <f>+C29/C35</f>
        <v>1.9060103863418374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6.2" x14ac:dyDescent="0.3">
      <c r="B51" s="59"/>
      <c r="C51" s="61"/>
      <c r="D51" s="61"/>
      <c r="E51" s="61"/>
      <c r="F51" s="57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6.2" x14ac:dyDescent="0.3">
      <c r="B52" s="62"/>
      <c r="C52" s="62" t="s">
        <v>36</v>
      </c>
      <c r="D52" s="61"/>
      <c r="E52" s="61"/>
      <c r="F52" s="57"/>
      <c r="G52" s="63" t="s">
        <v>37</v>
      </c>
      <c r="H52" s="23">
        <f>+C35/C46</f>
        <v>1.1468527418184635</v>
      </c>
      <c r="I52" s="64">
        <f>+C35/C46</f>
        <v>1.1468527418184635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6.2" x14ac:dyDescent="0.3">
      <c r="B53" s="10"/>
      <c r="C53" s="65" t="s">
        <v>38</v>
      </c>
      <c r="D53" s="66"/>
      <c r="E53" s="67"/>
      <c r="F53" s="57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6.2" x14ac:dyDescent="0.3">
      <c r="B54" s="10"/>
      <c r="C54" s="67"/>
      <c r="D54" s="66"/>
      <c r="E54" s="68"/>
      <c r="F54" s="22"/>
      <c r="G54" s="22"/>
      <c r="H54" s="23">
        <f>+C41/C47</f>
        <v>0.54252530104462071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6.2" x14ac:dyDescent="0.3">
      <c r="B55" s="10"/>
      <c r="C55" s="69"/>
      <c r="D55" s="66"/>
      <c r="E55" s="67"/>
      <c r="F55" s="22"/>
      <c r="G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6.2" x14ac:dyDescent="0.3">
      <c r="B56" s="10"/>
      <c r="C56" s="69"/>
      <c r="D56" s="70"/>
      <c r="E56" s="71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6.2" x14ac:dyDescent="0.3">
      <c r="B57" s="59" t="s">
        <v>39</v>
      </c>
      <c r="C57" s="69"/>
      <c r="D57" s="70"/>
      <c r="E57" s="72" t="s">
        <v>40</v>
      </c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6.2" x14ac:dyDescent="0.3">
      <c r="B58" s="10" t="s">
        <v>41</v>
      </c>
      <c r="C58" s="69"/>
      <c r="D58" s="70"/>
      <c r="E58" s="73" t="s">
        <v>42</v>
      </c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6.2" x14ac:dyDescent="0.3">
      <c r="B59" s="10"/>
      <c r="C59" s="69"/>
      <c r="D59" s="70"/>
      <c r="E59" s="73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6.2" x14ac:dyDescent="0.3">
      <c r="B60" s="10"/>
      <c r="C60" s="69"/>
      <c r="D60" s="70"/>
      <c r="E60" s="73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6.2" x14ac:dyDescent="0.3">
      <c r="B61" s="10"/>
      <c r="C61" s="69"/>
      <c r="D61" s="70"/>
      <c r="E61" s="73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6.2" x14ac:dyDescent="0.3">
      <c r="B62" s="10"/>
      <c r="C62" s="74"/>
      <c r="D62" s="70"/>
      <c r="E62" s="73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ht="16.2" x14ac:dyDescent="0.3">
      <c r="B63" s="75"/>
      <c r="C63" s="69"/>
      <c r="D63" s="76"/>
      <c r="E63" s="77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ht="16.2" x14ac:dyDescent="0.3">
      <c r="B64" s="75"/>
      <c r="C64" s="69"/>
      <c r="D64" s="78"/>
      <c r="E64" s="77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3">
      <c r="C65" s="69"/>
    </row>
    <row r="66" spans="3:3" x14ac:dyDescent="0.3">
      <c r="C66" s="69"/>
    </row>
    <row r="67" spans="3:3" x14ac:dyDescent="0.3">
      <c r="C67" s="69"/>
    </row>
    <row r="68" spans="3:3" x14ac:dyDescent="0.3">
      <c r="C68" s="69"/>
    </row>
    <row r="69" spans="3:3" x14ac:dyDescent="0.3">
      <c r="C69" s="74"/>
    </row>
    <row r="70" spans="3:3" x14ac:dyDescent="0.3">
      <c r="C70" s="74"/>
    </row>
    <row r="81" spans="2:2" x14ac:dyDescent="0.3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74803149606299213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Provisional</dc:creator>
  <cp:lastModifiedBy>Provisional</cp:lastModifiedBy>
  <dcterms:created xsi:type="dcterms:W3CDTF">2024-04-15T18:52:57Z</dcterms:created>
  <dcterms:modified xsi:type="dcterms:W3CDTF">2024-04-15T18:53:49Z</dcterms:modified>
</cp:coreProperties>
</file>