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visional\Documents\CONTABILIDAD\CIERRE DE ABRIL\"/>
    </mc:Choice>
  </mc:AlternateContent>
  <bookViews>
    <workbookView xWindow="0" yWindow="0" windowWidth="23040" windowHeight="9384"/>
  </bookViews>
  <sheets>
    <sheet name="Estado de Situación MES ." sheetId="1" r:id="rId1"/>
  </sheets>
  <externalReferences>
    <externalReference r:id="rId2"/>
    <externalReference r:id="rId3"/>
    <externalReference r:id="rId4"/>
  </externalReferences>
  <definedNames>
    <definedName name="abanicos" localSheetId="0">#REF!</definedName>
    <definedName name="abanicos">#REF!</definedName>
    <definedName name="ahaha" localSheetId="0">#REF!</definedName>
    <definedName name="ahaha">#REF!</definedName>
    <definedName name="_xlnm.Print_Area" localSheetId="0">'Estado de Situación MES .'!$A$1:$F$69</definedName>
    <definedName name="copia" localSheetId="0">#REF!</definedName>
    <definedName name="copia">#REF!</definedName>
    <definedName name="ddd" localSheetId="0">#REF!</definedName>
    <definedName name="ddd">#REF!</definedName>
    <definedName name="dddd" localSheetId="0">#REF!</definedName>
    <definedName name="dddd">#REF!</definedName>
    <definedName name="ddff" localSheetId="0">#REF!</definedName>
    <definedName name="ddff">#REF!</definedName>
    <definedName name="E.D.007" localSheetId="0">#REF!</definedName>
    <definedName name="E.D.007">#REF!</definedName>
    <definedName name="E.D.018" localSheetId="0">#REF!</definedName>
    <definedName name="E.D.018">#REF!</definedName>
    <definedName name="E.D.031" localSheetId="0">#REF!</definedName>
    <definedName name="E.D.031">#REF!</definedName>
    <definedName name="ed.007" localSheetId="0">#REF!</definedName>
    <definedName name="ed.007">#REF!</definedName>
    <definedName name="fbdkjsfn" localSheetId="0">#REF!</definedName>
    <definedName name="fbdkjsfn">#REF!</definedName>
    <definedName name="fdfdf" localSheetId="0">#REF!</definedName>
    <definedName name="fdfdf">#REF!</definedName>
    <definedName name="ffddff" localSheetId="0">#REF!</definedName>
    <definedName name="ffddff">#REF!</definedName>
    <definedName name="fff" localSheetId="0">#REF!</definedName>
    <definedName name="fff">#REF!</definedName>
    <definedName name="FJDSFJKN" localSheetId="0">#REF!</definedName>
    <definedName name="FJDSFJKN">#REF!</definedName>
    <definedName name="NOMBRE" localSheetId="0">#REF!</definedName>
    <definedName name="NOMBRE">#REF!</definedName>
    <definedName name="Región">'[3]Criterios - No tocar'!$B$1:$K$1</definedName>
    <definedName name="Trimestre">'[3]Criterios - No tocar'!$M$2:$M$6</definedName>
    <definedName name="wendy" localSheetId="0">#REF!</definedName>
    <definedName name="wendy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6" i="1" l="1"/>
  <c r="C46" i="1"/>
  <c r="C45" i="1"/>
  <c r="C44" i="1"/>
  <c r="E39" i="1"/>
  <c r="C38" i="1"/>
  <c r="C39" i="1" s="1"/>
  <c r="E35" i="1"/>
  <c r="E41" i="1" s="1"/>
  <c r="E47" i="1" s="1"/>
  <c r="C34" i="1"/>
  <c r="G34" i="1" s="1"/>
  <c r="C33" i="1"/>
  <c r="G33" i="1" s="1"/>
  <c r="C32" i="1"/>
  <c r="C35" i="1" s="1"/>
  <c r="J29" i="1"/>
  <c r="E27" i="1"/>
  <c r="G26" i="1"/>
  <c r="C26" i="1"/>
  <c r="C25" i="1"/>
  <c r="G25" i="1" s="1"/>
  <c r="E22" i="1"/>
  <c r="E29" i="1" s="1"/>
  <c r="C21" i="1"/>
  <c r="G21" i="1" s="1"/>
  <c r="G20" i="1"/>
  <c r="C20" i="1"/>
  <c r="C19" i="1"/>
  <c r="G19" i="1" s="1"/>
  <c r="G18" i="1"/>
  <c r="C18" i="1"/>
  <c r="C22" i="1" s="1"/>
  <c r="G22" i="1" s="1"/>
  <c r="I52" i="1" l="1"/>
  <c r="G35" i="1"/>
  <c r="H52" i="1"/>
  <c r="C41" i="1"/>
  <c r="C47" i="1"/>
  <c r="C27" i="1"/>
  <c r="G32" i="1"/>
  <c r="G38" i="1"/>
  <c r="G27" i="1" l="1"/>
  <c r="C29" i="1"/>
  <c r="H54" i="1"/>
  <c r="G41" i="1"/>
  <c r="H42" i="1"/>
  <c r="J42" i="1" s="1"/>
  <c r="G29" i="1" l="1"/>
  <c r="H50" i="1"/>
</calcChain>
</file>

<file path=xl/sharedStrings.xml><?xml version="1.0" encoding="utf-8"?>
<sst xmlns="http://schemas.openxmlformats.org/spreadsheetml/2006/main" count="37" uniqueCount="37">
  <si>
    <t>SERVICIO NACIONAL DE SALUD</t>
  </si>
  <si>
    <t>INSTITUTO NACIONAL DEL CÁNCER ROSA EMILIA SÁNCHEZ PÉREZ DE TAVARES</t>
  </si>
  <si>
    <t>INCART</t>
  </si>
  <si>
    <t xml:space="preserve"> ESTADO DE SITUACION FINANCIERA </t>
  </si>
  <si>
    <t>AL 30 DE ABRIL  2024</t>
  </si>
  <si>
    <t>(Valores expresados en pesos dominicanos-RD$)</t>
  </si>
  <si>
    <t xml:space="preserve">ABRIL   2024. </t>
  </si>
  <si>
    <t xml:space="preserve">MARZO  2024. </t>
  </si>
  <si>
    <t>%</t>
  </si>
  <si>
    <t>Activos</t>
  </si>
  <si>
    <t>Activos corrientes</t>
  </si>
  <si>
    <t xml:space="preserve">Efectivo y equivalente de efectivo (Notas 7) </t>
  </si>
  <si>
    <t>Cuenta por cobrar a corto plazo (Notas 8)</t>
  </si>
  <si>
    <t xml:space="preserve"> Inventarios (Nota 9)</t>
  </si>
  <si>
    <t>Anticipo a suplidores (Nota 10)</t>
  </si>
  <si>
    <t>Total activos corrientes</t>
  </si>
  <si>
    <t>Activos no corrientes</t>
  </si>
  <si>
    <t>Propiedad, planta y equipo neto (Nota 11)</t>
  </si>
  <si>
    <t xml:space="preserve"> Activos intangibles (Nota 12)</t>
  </si>
  <si>
    <t>Total activos no corrientes</t>
  </si>
  <si>
    <t>Total activos</t>
  </si>
  <si>
    <t>Pasivos   Pasivos corrientes</t>
  </si>
  <si>
    <t>Cuentas por pagar a corto plazo (Nota 13)</t>
  </si>
  <si>
    <t xml:space="preserve">Retenciones y acumulaciones por pagar (Nota 14) </t>
  </si>
  <si>
    <t>Otros pasivos corrientes (Nota 15)</t>
  </si>
  <si>
    <t>Total pasivos corrientes</t>
  </si>
  <si>
    <t>Pasivos no corrientes</t>
  </si>
  <si>
    <t xml:space="preserve"> Otros pasivos no corrientes (Nota 16)</t>
  </si>
  <si>
    <t>Total pasivos no corrientes</t>
  </si>
  <si>
    <t>Total pasivos</t>
  </si>
  <si>
    <t>Activos Netos/Patrimonio (Notas 17 y 18)</t>
  </si>
  <si>
    <t>Resultados positivos (ahorro)/negativo (desahorro) NOTA 17</t>
  </si>
  <si>
    <t>Resultados  Resultado acumulado (Nota 18)</t>
  </si>
  <si>
    <t>Total activos netos/patrimonio</t>
  </si>
  <si>
    <t>Total Pasivos y activos netos/patrimonio</t>
  </si>
  <si>
    <t xml:space="preserve">razon corriente </t>
  </si>
  <si>
    <t>nivel de endeudamiento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</si>
</sst>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\ _€_-;\-* #,##0.00\ _€_-;_-* &quot;-&quot;??\ _€_-;_-@_-"/>
    <numFmt numFmtId="165" formatCode="_-* #,##0\ _€_-;\-* #,##0\ _€_-;_-* &quot;-&quot;??\ _€_-;_-@_-"/>
    <numFmt numFmtId="166" formatCode="0.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Verdana"/>
      <family val="2"/>
    </font>
    <font>
      <sz val="12"/>
      <color theme="1"/>
      <name val="Calibri"/>
      <family val="2"/>
      <scheme val="minor"/>
    </font>
    <font>
      <sz val="12"/>
      <color theme="1"/>
      <name val="Verdana"/>
      <family val="2"/>
    </font>
    <font>
      <b/>
      <sz val="12"/>
      <color rgb="FF231F20"/>
      <name val="Verdana"/>
      <family val="2"/>
    </font>
    <font>
      <sz val="12"/>
      <color rgb="FF231F20"/>
      <name val="Verdana"/>
      <family val="2"/>
    </font>
    <font>
      <b/>
      <sz val="12"/>
      <color theme="1"/>
      <name val="Verdana"/>
      <family val="2"/>
    </font>
    <font>
      <b/>
      <u/>
      <sz val="12"/>
      <color rgb="FF231F20"/>
      <name val="Verdana"/>
      <family val="2"/>
    </font>
    <font>
      <sz val="12"/>
      <name val="Verdana"/>
      <family val="2"/>
    </font>
    <font>
      <b/>
      <u/>
      <sz val="12"/>
      <name val="Verdana"/>
      <family val="2"/>
    </font>
    <font>
      <b/>
      <u val="singleAccounting"/>
      <sz val="12"/>
      <name val="Verdana"/>
      <family val="2"/>
    </font>
    <font>
      <b/>
      <sz val="12"/>
      <name val="Verdana"/>
      <family val="2"/>
    </font>
    <font>
      <sz val="11"/>
      <color theme="1"/>
      <name val="Verdana"/>
      <family val="2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 applyAlignment="1">
      <alignment horizontal="center"/>
    </xf>
    <xf numFmtId="164" fontId="3" fillId="0" borderId="0" xfId="1" applyFont="1" applyAlignment="1">
      <alignment horizontal="center"/>
    </xf>
    <xf numFmtId="164" fontId="3" fillId="0" borderId="0" xfId="1" applyFont="1"/>
    <xf numFmtId="0" fontId="3" fillId="0" borderId="0" xfId="0" applyFont="1"/>
    <xf numFmtId="164" fontId="2" fillId="0" borderId="0" xfId="1" applyFont="1" applyAlignment="1">
      <alignment horizontal="center"/>
    </xf>
    <xf numFmtId="164" fontId="3" fillId="0" borderId="0" xfId="1" applyFont="1" applyAlignment="1"/>
    <xf numFmtId="0" fontId="2" fillId="0" borderId="0" xfId="0" applyFont="1" applyAlignment="1">
      <alignment horizontal="center"/>
    </xf>
    <xf numFmtId="165" fontId="2" fillId="0" borderId="0" xfId="1" applyNumberFormat="1" applyFont="1" applyAlignment="1">
      <alignment horizontal="center"/>
    </xf>
    <xf numFmtId="165" fontId="2" fillId="0" borderId="0" xfId="1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165" fontId="4" fillId="0" borderId="0" xfId="1" applyNumberFormat="1" applyFont="1" applyAlignment="1"/>
    <xf numFmtId="165" fontId="4" fillId="0" borderId="0" xfId="1" applyNumberFormat="1" applyFont="1" applyBorder="1" applyAlignment="1"/>
    <xf numFmtId="0" fontId="4" fillId="0" borderId="0" xfId="0" applyFont="1" applyAlignment="1">
      <alignment vertical="center" wrapText="1"/>
    </xf>
    <xf numFmtId="14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164" fontId="2" fillId="2" borderId="0" xfId="1" applyFont="1" applyFill="1" applyAlignment="1">
      <alignment horizontal="center"/>
    </xf>
    <xf numFmtId="1" fontId="5" fillId="0" borderId="0" xfId="1" applyNumberFormat="1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65" fontId="4" fillId="0" borderId="0" xfId="1" applyNumberFormat="1" applyFont="1" applyAlignment="1">
      <alignment vertical="center" wrapText="1"/>
    </xf>
    <xf numFmtId="165" fontId="4" fillId="0" borderId="0" xfId="1" applyNumberFormat="1" applyFont="1" applyBorder="1" applyAlignment="1">
      <alignment vertical="center" wrapText="1"/>
    </xf>
    <xf numFmtId="164" fontId="4" fillId="0" borderId="0" xfId="1" applyFont="1" applyAlignment="1">
      <alignment horizontal="center"/>
    </xf>
    <xf numFmtId="164" fontId="4" fillId="0" borderId="0" xfId="1" applyFont="1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165" fontId="6" fillId="0" borderId="0" xfId="1" applyNumberFormat="1" applyFont="1" applyAlignment="1">
      <alignment vertical="center" wrapText="1"/>
    </xf>
    <xf numFmtId="165" fontId="6" fillId="0" borderId="0" xfId="1" applyNumberFormat="1" applyFont="1" applyBorder="1" applyAlignment="1">
      <alignment vertical="center" wrapText="1"/>
    </xf>
    <xf numFmtId="9" fontId="4" fillId="0" borderId="0" xfId="2" applyFont="1" applyFill="1" applyAlignment="1">
      <alignment horizontal="center"/>
    </xf>
    <xf numFmtId="9" fontId="4" fillId="0" borderId="0" xfId="2" applyFont="1" applyAlignment="1">
      <alignment horizontal="center"/>
    </xf>
    <xf numFmtId="164" fontId="7" fillId="0" borderId="0" xfId="1" applyFont="1" applyFill="1" applyAlignment="1">
      <alignment vertical="center"/>
    </xf>
    <xf numFmtId="43" fontId="4" fillId="0" borderId="0" xfId="0" applyNumberFormat="1" applyFont="1"/>
    <xf numFmtId="165" fontId="6" fillId="0" borderId="0" xfId="1" applyNumberFormat="1" applyFont="1" applyAlignment="1">
      <alignment horizontal="left" vertical="center" wrapText="1"/>
    </xf>
    <xf numFmtId="165" fontId="6" fillId="0" borderId="0" xfId="1" applyNumberFormat="1" applyFont="1" applyBorder="1" applyAlignment="1">
      <alignment horizontal="left" vertical="center" wrapText="1"/>
    </xf>
    <xf numFmtId="166" fontId="4" fillId="0" borderId="0" xfId="2" applyNumberFormat="1" applyFont="1" applyAlignment="1">
      <alignment horizontal="center"/>
    </xf>
    <xf numFmtId="165" fontId="4" fillId="0" borderId="0" xfId="1" applyNumberFormat="1" applyFont="1" applyAlignment="1">
      <alignment horizontal="left" vertical="center" wrapText="1"/>
    </xf>
    <xf numFmtId="165" fontId="5" fillId="0" borderId="1" xfId="1" applyNumberFormat="1" applyFont="1" applyBorder="1" applyAlignment="1">
      <alignment vertical="center" wrapText="1"/>
    </xf>
    <xf numFmtId="165" fontId="5" fillId="0" borderId="0" xfId="1" applyNumberFormat="1" applyFont="1" applyBorder="1" applyAlignment="1">
      <alignment vertical="center" wrapText="1"/>
    </xf>
    <xf numFmtId="165" fontId="8" fillId="0" borderId="0" xfId="1" applyNumberFormat="1" applyFont="1" applyAlignment="1">
      <alignment vertical="center" wrapText="1"/>
    </xf>
    <xf numFmtId="165" fontId="8" fillId="0" borderId="0" xfId="1" applyNumberFormat="1" applyFont="1" applyBorder="1" applyAlignment="1">
      <alignment vertical="center" wrapText="1"/>
    </xf>
    <xf numFmtId="165" fontId="6" fillId="0" borderId="0" xfId="1" applyNumberFormat="1" applyFont="1" applyFill="1" applyAlignment="1">
      <alignment vertical="center" wrapText="1"/>
    </xf>
    <xf numFmtId="165" fontId="6" fillId="0" borderId="2" xfId="1" applyNumberFormat="1" applyFont="1" applyBorder="1" applyAlignment="1">
      <alignment vertical="center" wrapText="1"/>
    </xf>
    <xf numFmtId="165" fontId="5" fillId="0" borderId="0" xfId="1" applyNumberFormat="1" applyFont="1" applyAlignment="1">
      <alignment vertical="center" wrapText="1"/>
    </xf>
    <xf numFmtId="9" fontId="4" fillId="2" borderId="0" xfId="2" applyFont="1" applyFill="1" applyAlignment="1">
      <alignment horizontal="center"/>
    </xf>
    <xf numFmtId="165" fontId="4" fillId="0" borderId="0" xfId="0" applyNumberFormat="1" applyFont="1"/>
    <xf numFmtId="0" fontId="5" fillId="0" borderId="0" xfId="0" applyFont="1" applyAlignment="1">
      <alignment horizontal="left" vertical="center" wrapText="1"/>
    </xf>
    <xf numFmtId="165" fontId="9" fillId="0" borderId="0" xfId="1" applyNumberFormat="1" applyFont="1" applyAlignment="1">
      <alignment vertical="center" wrapText="1"/>
    </xf>
    <xf numFmtId="165" fontId="9" fillId="0" borderId="0" xfId="1" applyNumberFormat="1" applyFont="1" applyBorder="1" applyAlignment="1">
      <alignment vertical="center" wrapText="1"/>
    </xf>
    <xf numFmtId="165" fontId="9" fillId="0" borderId="0" xfId="1" applyNumberFormat="1" applyFont="1" applyFill="1" applyAlignment="1">
      <alignment vertical="center" wrapText="1"/>
    </xf>
    <xf numFmtId="165" fontId="9" fillId="0" borderId="0" xfId="1" applyNumberFormat="1" applyFont="1" applyFill="1" applyBorder="1" applyAlignment="1">
      <alignment vertical="center" wrapText="1"/>
    </xf>
    <xf numFmtId="165" fontId="9" fillId="0" borderId="2" xfId="1" applyNumberFormat="1" applyFont="1" applyBorder="1" applyAlignment="1">
      <alignment vertical="center" wrapText="1"/>
    </xf>
    <xf numFmtId="165" fontId="10" fillId="0" borderId="0" xfId="1" applyNumberFormat="1" applyFont="1" applyAlignment="1">
      <alignment vertical="center" wrapText="1"/>
    </xf>
    <xf numFmtId="165" fontId="10" fillId="0" borderId="0" xfId="1" applyNumberFormat="1" applyFont="1" applyBorder="1" applyAlignment="1">
      <alignment vertical="center" wrapText="1"/>
    </xf>
    <xf numFmtId="10" fontId="4" fillId="0" borderId="0" xfId="2" applyNumberFormat="1" applyFont="1" applyAlignment="1">
      <alignment horizontal="center"/>
    </xf>
    <xf numFmtId="165" fontId="11" fillId="0" borderId="0" xfId="1" applyNumberFormat="1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165" fontId="12" fillId="0" borderId="0" xfId="1" applyNumberFormat="1" applyFont="1" applyBorder="1" applyAlignment="1">
      <alignment vertical="center" wrapText="1"/>
    </xf>
    <xf numFmtId="164" fontId="4" fillId="0" borderId="0" xfId="1" applyFont="1" applyFill="1" applyAlignment="1">
      <alignment horizontal="center"/>
    </xf>
    <xf numFmtId="165" fontId="12" fillId="0" borderId="3" xfId="1" applyNumberFormat="1" applyFont="1" applyBorder="1" applyAlignment="1">
      <alignment vertical="center" wrapText="1"/>
    </xf>
    <xf numFmtId="0" fontId="7" fillId="0" borderId="0" xfId="0" applyFont="1" applyAlignment="1">
      <alignment vertical="center"/>
    </xf>
    <xf numFmtId="165" fontId="12" fillId="0" borderId="4" xfId="1" applyNumberFormat="1" applyFont="1" applyBorder="1"/>
    <xf numFmtId="165" fontId="12" fillId="0" borderId="0" xfId="1" applyNumberFormat="1" applyFont="1" applyBorder="1"/>
    <xf numFmtId="164" fontId="12" fillId="0" borderId="0" xfId="1" applyFont="1" applyBorder="1"/>
    <xf numFmtId="164" fontId="4" fillId="0" borderId="0" xfId="1" applyFont="1" applyAlignment="1">
      <alignment horizontal="left"/>
    </xf>
    <xf numFmtId="9" fontId="4" fillId="0" borderId="0" xfId="2" applyFont="1"/>
    <xf numFmtId="165" fontId="9" fillId="0" borderId="0" xfId="1" applyNumberFormat="1" applyFont="1" applyFill="1"/>
    <xf numFmtId="165" fontId="9" fillId="0" borderId="0" xfId="1" applyNumberFormat="1" applyFont="1" applyFill="1" applyBorder="1"/>
    <xf numFmtId="165" fontId="4" fillId="0" borderId="0" xfId="1" applyNumberFormat="1" applyFont="1" applyFill="1"/>
    <xf numFmtId="164" fontId="13" fillId="0" borderId="0" xfId="1" applyFont="1" applyFill="1" applyAlignment="1">
      <alignment vertical="center"/>
    </xf>
    <xf numFmtId="165" fontId="9" fillId="0" borderId="0" xfId="1" applyNumberFormat="1" applyFont="1" applyBorder="1"/>
    <xf numFmtId="164" fontId="9" fillId="0" borderId="0" xfId="1" applyFont="1"/>
    <xf numFmtId="43" fontId="4" fillId="0" borderId="0" xfId="1" applyNumberFormat="1" applyFont="1"/>
    <xf numFmtId="165" fontId="4" fillId="0" borderId="0" xfId="1" applyNumberFormat="1" applyFont="1"/>
    <xf numFmtId="164" fontId="13" fillId="3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165" fontId="14" fillId="0" borderId="0" xfId="1" applyNumberFormat="1" applyFont="1" applyBorder="1"/>
    <xf numFmtId="165" fontId="3" fillId="0" borderId="0" xfId="1" applyNumberFormat="1" applyFont="1"/>
    <xf numFmtId="165" fontId="3" fillId="0" borderId="0" xfId="1" applyNumberFormat="1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114298</xdr:colOff>
      <xdr:row>0</xdr:row>
      <xdr:rowOff>185058</xdr:rowOff>
    </xdr:from>
    <xdr:to>
      <xdr:col>1</xdr:col>
      <xdr:colOff>2315366</xdr:colOff>
      <xdr:row>4</xdr:row>
      <xdr:rowOff>162947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:a16="http://schemas.microsoft.com/office/drawing/2014/main" xmlns="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298" y="185058"/>
          <a:ext cx="2726848" cy="7703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1326695</xdr:colOff>
      <xdr:row>0</xdr:row>
      <xdr:rowOff>0</xdr:rowOff>
    </xdr:from>
    <xdr:to>
      <xdr:col>5</xdr:col>
      <xdr:colOff>457280</xdr:colOff>
      <xdr:row>3</xdr:row>
      <xdr:rowOff>2381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:a16="http://schemas.microsoft.com/office/drawing/2014/main" xmlns="" id="{00000000-0008-0000-0D00-000003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6272075" y="0"/>
          <a:ext cx="3451125" cy="596741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251298</xdr:colOff>
      <xdr:row>50</xdr:row>
      <xdr:rowOff>32425</xdr:rowOff>
    </xdr:from>
    <xdr:to>
      <xdr:col>5</xdr:col>
      <xdr:colOff>81063</xdr:colOff>
      <xdr:row>65</xdr:row>
      <xdr:rowOff>40532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51298" y="10509925"/>
          <a:ext cx="9095685" cy="308658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rovisional/Downloads/ESTADO%20FINANCIERO%20%20ABRIL%202024%20%20SC%20-02%20-FINAL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ESTADO%20DE%20RENDIMIENTO%20ABRIL%202024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francisca.castro\Downloads\Formulario%20nuevo%20de%20la%20ejecucion%20presupuestaria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ACUMULADO"/>
      <sheetName val="DATA ACUM"/>
      <sheetName val="3.Cambio del Patrimonio f."/>
      <sheetName val="5.Estado Comp. importes pr."/>
      <sheetName val="2.Est. de Rendimiento Comparat"/>
      <sheetName val="1.Estado de Situación Comparat"/>
      <sheetName val="6.NOTA ACUMULADA"/>
      <sheetName val="Hoja3"/>
      <sheetName val="4.Flujo de Efectivo Anual"/>
      <sheetName val="EST.RENDIM.ACUMULADO"/>
      <sheetName val="COMISION"/>
      <sheetName val="activo fijo"/>
      <sheetName val="CONSOLIDADOS ING Y GTOS ENE (2"/>
      <sheetName val="asientos de ajustes"/>
      <sheetName val="nota de Activo fijo"/>
      <sheetName val="ajuste de asignacion REGALIA"/>
      <sheetName val="CONSOLIDADOS ING Y GTOS ENE-DIC"/>
      <sheetName val="ajuste"/>
      <sheetName val="Hoja22"/>
      <sheetName val="DIARIO ACUMULADO"/>
      <sheetName val="Estado de Situación MES ."/>
      <sheetName val="Hoja6"/>
      <sheetName val="Hoja7"/>
      <sheetName val="Hoja8"/>
      <sheetName val="Hoja9"/>
      <sheetName val="Hoja10"/>
      <sheetName val="Hoja13"/>
      <sheetName val="Hoja14"/>
      <sheetName val="Hoja20"/>
      <sheetName val="Donaciones privad"/>
      <sheetName val="Hoja4"/>
      <sheetName val="Hoja5"/>
      <sheetName val="Hoja12"/>
      <sheetName val="FLUJO CAJA FEB."/>
      <sheetName val="CUENTS POR PAGAR "/>
      <sheetName val="EJECUCION PRESUP."/>
      <sheetName val="NOTAS DEL MES"/>
      <sheetName val="Hoja1"/>
      <sheetName val="adquisicion activos fijos"/>
      <sheetName val="Hoja11"/>
      <sheetName val="Hoja15"/>
      <sheetName val="Hoja18"/>
      <sheetName val="Hoja27"/>
      <sheetName val="Hoja40"/>
      <sheetName val="activos fijos de marzo"/>
      <sheetName val="taba p final"/>
      <sheetName val="Hoja34"/>
      <sheetName val="DIARIO GENERAL MARZO 2024"/>
      <sheetName val="Hoja19"/>
      <sheetName val="Hoja2"/>
      <sheetName val="DONACIONES"/>
      <sheetName val="PPNE6 ENERO-2023 (2)"/>
      <sheetName val="Flujo de Efectivo mes"/>
      <sheetName val="Dynamics Enum Cach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103">
          <cell r="C103">
            <v>4043972.2382999086</v>
          </cell>
        </row>
        <row r="147">
          <cell r="C147">
            <v>288371818.49658889</v>
          </cell>
        </row>
        <row r="244">
          <cell r="C244">
            <v>179473527.6712769</v>
          </cell>
        </row>
        <row r="264">
          <cell r="E264">
            <v>6350167.2999999989</v>
          </cell>
        </row>
        <row r="293">
          <cell r="C293">
            <v>72393841.704764336</v>
          </cell>
        </row>
        <row r="309">
          <cell r="C309">
            <v>1505389.4100000029</v>
          </cell>
        </row>
        <row r="338">
          <cell r="C338">
            <v>278068082.84179878</v>
          </cell>
        </row>
        <row r="642">
          <cell r="C642">
            <v>22825784.111999996</v>
          </cell>
        </row>
        <row r="659">
          <cell r="C659">
            <v>4405724.8840000033</v>
          </cell>
        </row>
        <row r="665">
          <cell r="C665">
            <v>7232188</v>
          </cell>
        </row>
        <row r="683">
          <cell r="C683">
            <v>10502621.736201497</v>
          </cell>
        </row>
        <row r="705">
          <cell r="C705">
            <v>292561749.35811073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. de Rendimiento MES"/>
    </sheetNames>
    <sheetDataSet>
      <sheetData sheetId="0">
        <row r="11">
          <cell r="B11" t="str">
            <v>AL 30 DE ABRIL  2024</v>
          </cell>
        </row>
        <row r="41">
          <cell r="C41">
            <v>-47271751.92227608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ulario"/>
      <sheetName val="Base - No tocar"/>
      <sheetName val="Criterios - No tocar"/>
      <sheetName val="MENE2"/>
      <sheetName val="MENE3"/>
    </sheetNames>
    <sheetDataSet>
      <sheetData sheetId="0" refreshError="1"/>
      <sheetData sheetId="1" refreshError="1"/>
      <sheetData sheetId="2">
        <row r="1">
          <cell r="B1" t="str">
            <v>Metropolitano - '0</v>
          </cell>
          <cell r="C1" t="str">
            <v>Valdesia - I</v>
          </cell>
          <cell r="D1" t="str">
            <v>Norcentral - II</v>
          </cell>
          <cell r="E1" t="str">
            <v>Nordeste - III</v>
          </cell>
          <cell r="F1" t="str">
            <v>Enriquillo - IV</v>
          </cell>
          <cell r="G1" t="str">
            <v>Este - V</v>
          </cell>
          <cell r="H1" t="str">
            <v>El Valle - VI</v>
          </cell>
          <cell r="I1" t="str">
            <v>Cibao Occidental - VII</v>
          </cell>
          <cell r="J1" t="str">
            <v>Cibao Central - VIII</v>
          </cell>
          <cell r="K1" t="str">
            <v>Vacío</v>
          </cell>
        </row>
        <row r="2">
          <cell r="M2" t="str">
            <v>Vacío</v>
          </cell>
        </row>
        <row r="3">
          <cell r="M3" t="str">
            <v>enero  - marzo</v>
          </cell>
        </row>
        <row r="4">
          <cell r="M4" t="str">
            <v>abril - junio</v>
          </cell>
        </row>
        <row r="5">
          <cell r="M5" t="str">
            <v>julio - septiembre</v>
          </cell>
        </row>
        <row r="6">
          <cell r="M6" t="str">
            <v>octubre - Diciembre</v>
          </cell>
        </row>
      </sheetData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A3FF"/>
  </sheetPr>
  <dimension ref="B5:V81"/>
  <sheetViews>
    <sheetView showGridLines="0" tabSelected="1" view="pageBreakPreview" zoomScale="94" zoomScaleNormal="70" zoomScaleSheetLayoutView="94" zoomScalePageLayoutView="25" workbookViewId="0">
      <selection activeCell="F53" sqref="F53:F54"/>
    </sheetView>
  </sheetViews>
  <sheetFormatPr baseColWidth="10" defaultColWidth="11.44140625" defaultRowHeight="15.6" x14ac:dyDescent="0.3"/>
  <cols>
    <col min="1" max="1" width="7.6640625" style="4" customWidth="1"/>
    <col min="2" max="2" width="64.44140625" style="74" customWidth="1"/>
    <col min="3" max="3" width="31" style="76" customWidth="1"/>
    <col min="4" max="4" width="5.33203125" style="77" customWidth="1"/>
    <col min="5" max="5" width="26.6640625" style="76" customWidth="1"/>
    <col min="6" max="6" width="14.88671875" style="2" customWidth="1"/>
    <col min="7" max="7" width="23.88671875" style="2" customWidth="1"/>
    <col min="8" max="8" width="25.6640625" style="3" customWidth="1"/>
    <col min="9" max="9" width="28.109375" style="3" customWidth="1"/>
    <col min="10" max="10" width="26.109375" style="3" customWidth="1"/>
    <col min="11" max="11" width="25.88671875" style="3" customWidth="1"/>
    <col min="12" max="12" width="11.6640625" style="3" customWidth="1"/>
    <col min="13" max="13" width="29.88671875" style="3" customWidth="1"/>
    <col min="14" max="14" width="19.6640625" style="3" customWidth="1"/>
    <col min="15" max="15" width="21.88671875" style="3" customWidth="1"/>
    <col min="16" max="16" width="23.44140625" style="3" customWidth="1"/>
    <col min="17" max="17" width="22.5546875" style="3" customWidth="1"/>
    <col min="18" max="18" width="26.33203125" style="3" customWidth="1"/>
    <col min="19" max="19" width="19.33203125" style="3" customWidth="1"/>
    <col min="20" max="20" width="31.33203125" style="3" customWidth="1"/>
    <col min="21" max="21" width="22.33203125" style="4" customWidth="1"/>
    <col min="22" max="22" width="18.6640625" style="4" bestFit="1" customWidth="1"/>
    <col min="23" max="16384" width="11.44140625" style="4"/>
  </cols>
  <sheetData>
    <row r="5" spans="2:20" ht="16.2" x14ac:dyDescent="0.3">
      <c r="B5" s="1" t="s">
        <v>0</v>
      </c>
      <c r="C5" s="1"/>
      <c r="D5" s="1"/>
      <c r="E5" s="1"/>
    </row>
    <row r="6" spans="2:20" ht="16.2" x14ac:dyDescent="0.3">
      <c r="B6" s="1" t="s">
        <v>1</v>
      </c>
      <c r="C6" s="1"/>
      <c r="D6" s="1"/>
      <c r="E6" s="1"/>
    </row>
    <row r="7" spans="2:20" ht="16.2" x14ac:dyDescent="0.3">
      <c r="B7" s="1" t="s">
        <v>2</v>
      </c>
      <c r="C7" s="1"/>
      <c r="D7" s="1"/>
      <c r="E7" s="1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2:20" ht="16.2" x14ac:dyDescent="0.3">
      <c r="B8" s="1" t="s">
        <v>3</v>
      </c>
      <c r="C8" s="1"/>
      <c r="D8" s="1"/>
      <c r="E8" s="1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2:20" ht="16.2" x14ac:dyDescent="0.3">
      <c r="B9" s="1" t="s">
        <v>4</v>
      </c>
      <c r="C9" s="1"/>
      <c r="D9" s="1"/>
      <c r="E9" s="1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2:20" ht="16.2" x14ac:dyDescent="0.3">
      <c r="B10" s="1" t="s">
        <v>5</v>
      </c>
      <c r="C10" s="1"/>
      <c r="D10" s="1"/>
      <c r="E10" s="1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2:20" ht="16.2" x14ac:dyDescent="0.3">
      <c r="B11" s="7"/>
      <c r="C11" s="8"/>
      <c r="D11" s="9"/>
      <c r="E11" s="8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2:20" ht="15" hidden="1" customHeight="1" x14ac:dyDescent="0.3">
      <c r="B12" s="7"/>
      <c r="C12" s="8"/>
      <c r="D12" s="9"/>
      <c r="E12" s="8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2:20" ht="16.2" x14ac:dyDescent="0.3">
      <c r="B13" s="10"/>
      <c r="C13" s="11"/>
      <c r="D13" s="12"/>
      <c r="E13" s="11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2:20" ht="30.75" customHeight="1" x14ac:dyDescent="0.3">
      <c r="B14" s="13"/>
      <c r="C14" s="14" t="s">
        <v>6</v>
      </c>
      <c r="D14" s="15"/>
      <c r="E14" s="14" t="s">
        <v>7</v>
      </c>
      <c r="F14" s="5"/>
      <c r="G14" s="16" t="s">
        <v>8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2:20" ht="16.2" x14ac:dyDescent="0.3">
      <c r="B15" s="13"/>
      <c r="C15" s="17"/>
      <c r="D15" s="15"/>
      <c r="E15" s="18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2:20" ht="16.2" x14ac:dyDescent="0.3">
      <c r="B16" s="19" t="s">
        <v>9</v>
      </c>
      <c r="C16" s="20"/>
      <c r="D16" s="21"/>
      <c r="E16" s="20"/>
      <c r="F16" s="22"/>
      <c r="G16" s="22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2:22" s="24" customFormat="1" ht="16.2" x14ac:dyDescent="0.3">
      <c r="B17" s="19" t="s">
        <v>10</v>
      </c>
      <c r="C17" s="20"/>
      <c r="D17" s="21"/>
      <c r="E17" s="20"/>
      <c r="F17" s="22"/>
      <c r="G17" s="22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spans="2:22" s="24" customFormat="1" ht="16.2" x14ac:dyDescent="0.3">
      <c r="B18" s="25" t="s">
        <v>11</v>
      </c>
      <c r="C18" s="26">
        <f>+'[1]NOTAS DEL MES'!C103</f>
        <v>4043972.2382999086</v>
      </c>
      <c r="D18" s="27"/>
      <c r="E18" s="26">
        <v>3029010.2134122518</v>
      </c>
      <c r="F18" s="28"/>
      <c r="G18" s="29">
        <f>+C18/E18-1</f>
        <v>0.33508042343121658</v>
      </c>
      <c r="H18" s="23">
        <v>803211.15310023376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30"/>
      <c r="T18" s="23"/>
      <c r="U18" s="31"/>
      <c r="V18" s="31"/>
    </row>
    <row r="19" spans="2:22" s="24" customFormat="1" ht="16.2" x14ac:dyDescent="0.3">
      <c r="B19" s="25" t="s">
        <v>12</v>
      </c>
      <c r="C19" s="26">
        <f>+'[1]NOTAS DEL MES'!C147</f>
        <v>288371818.49658889</v>
      </c>
      <c r="D19" s="27"/>
      <c r="E19" s="26">
        <v>321597201.15802258</v>
      </c>
      <c r="F19" s="28"/>
      <c r="G19" s="29">
        <f>+C19/E19-1</f>
        <v>-0.10331365615681398</v>
      </c>
      <c r="H19" s="23">
        <v>12636605.470000001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31"/>
      <c r="V19" s="31"/>
    </row>
    <row r="20" spans="2:22" s="24" customFormat="1" ht="16.2" x14ac:dyDescent="0.3">
      <c r="B20" s="25" t="s">
        <v>13</v>
      </c>
      <c r="C20" s="32">
        <f>+'[1]NOTAS DEL MES'!C244</f>
        <v>179473527.6712769</v>
      </c>
      <c r="D20" s="33"/>
      <c r="E20" s="32">
        <v>193903592.67592835</v>
      </c>
      <c r="F20" s="28"/>
      <c r="G20" s="34">
        <f>+C20/E20-1</f>
        <v>-7.4418760403106465E-2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31"/>
      <c r="V20" s="31"/>
    </row>
    <row r="21" spans="2:22" s="24" customFormat="1" ht="16.2" x14ac:dyDescent="0.3">
      <c r="B21" s="25" t="s">
        <v>14</v>
      </c>
      <c r="C21" s="35">
        <f>+'[1]NOTAS DEL MES'!E264</f>
        <v>6350167.2999999989</v>
      </c>
      <c r="D21" s="33"/>
      <c r="E21" s="32">
        <v>2417093.2799999993</v>
      </c>
      <c r="F21" s="28"/>
      <c r="G21" s="34">
        <f>+C21/E21-1</f>
        <v>1.6271916572454335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31"/>
      <c r="V21" s="31"/>
    </row>
    <row r="22" spans="2:22" s="24" customFormat="1" ht="16.8" thickBot="1" x14ac:dyDescent="0.35">
      <c r="B22" s="19" t="s">
        <v>15</v>
      </c>
      <c r="C22" s="36">
        <f>SUM(C18:C21)</f>
        <v>478239485.70616573</v>
      </c>
      <c r="D22" s="37"/>
      <c r="E22" s="36">
        <f>SUM(E18:E21)</f>
        <v>520946897.32736313</v>
      </c>
      <c r="F22" s="28"/>
      <c r="G22" s="29">
        <f>+C22/E22-1</f>
        <v>-8.1980355080913503E-2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31"/>
    </row>
    <row r="23" spans="2:22" s="24" customFormat="1" ht="16.2" x14ac:dyDescent="0.3">
      <c r="B23" s="19"/>
      <c r="C23" s="38"/>
      <c r="D23" s="39"/>
      <c r="E23" s="38"/>
      <c r="F23" s="28"/>
      <c r="G23" s="29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31"/>
    </row>
    <row r="24" spans="2:22" s="24" customFormat="1" ht="16.2" x14ac:dyDescent="0.3">
      <c r="B24" s="19" t="s">
        <v>16</v>
      </c>
      <c r="C24" s="38"/>
      <c r="D24" s="39"/>
      <c r="E24" s="38"/>
      <c r="F24" s="28"/>
      <c r="G24" s="29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31"/>
    </row>
    <row r="25" spans="2:22" s="24" customFormat="1" ht="16.2" x14ac:dyDescent="0.3">
      <c r="B25" s="25" t="s">
        <v>17</v>
      </c>
      <c r="C25" s="35">
        <f>(+'[1]NOTAS DEL MES'!C293)</f>
        <v>72393841.704764336</v>
      </c>
      <c r="D25" s="27"/>
      <c r="E25" s="40">
        <v>81681814.827567101</v>
      </c>
      <c r="F25" s="28"/>
      <c r="G25" s="29">
        <f>+C25/E25-1</f>
        <v>-0.11370919148172665</v>
      </c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31"/>
      <c r="V25" s="31"/>
    </row>
    <row r="26" spans="2:22" s="24" customFormat="1" ht="16.2" x14ac:dyDescent="0.3">
      <c r="B26" s="25" t="s">
        <v>18</v>
      </c>
      <c r="C26" s="41">
        <f>+'[1]NOTAS DEL MES'!C309</f>
        <v>1505389.4100000029</v>
      </c>
      <c r="D26" s="27"/>
      <c r="E26" s="41">
        <v>1505389.4100000029</v>
      </c>
      <c r="F26" s="28"/>
      <c r="G26" s="29">
        <f>+C26/E26-1</f>
        <v>0</v>
      </c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31"/>
    </row>
    <row r="27" spans="2:22" s="24" customFormat="1" ht="16.2" x14ac:dyDescent="0.3">
      <c r="B27" s="19" t="s">
        <v>19</v>
      </c>
      <c r="C27" s="38">
        <f>SUM(C25:C26)</f>
        <v>73899231.114764333</v>
      </c>
      <c r="D27" s="39"/>
      <c r="E27" s="38">
        <f>SUM(E25:E26)</f>
        <v>83187204.237567097</v>
      </c>
      <c r="F27" s="28"/>
      <c r="G27" s="29">
        <f>+C27/E27-1</f>
        <v>-0.11165146380299129</v>
      </c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31"/>
    </row>
    <row r="28" spans="2:22" s="24" customFormat="1" ht="16.2" x14ac:dyDescent="0.3">
      <c r="B28" s="19"/>
      <c r="C28" s="42"/>
      <c r="D28" s="39"/>
      <c r="E28" s="42"/>
      <c r="F28" s="28"/>
      <c r="G28" s="29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31"/>
    </row>
    <row r="29" spans="2:22" s="24" customFormat="1" ht="16.8" thickBot="1" x14ac:dyDescent="0.35">
      <c r="B29" s="19" t="s">
        <v>20</v>
      </c>
      <c r="C29" s="36">
        <f>+C27+C22</f>
        <v>552138716.82093</v>
      </c>
      <c r="D29" s="37"/>
      <c r="E29" s="36">
        <f>+E22+E27</f>
        <v>604134101.5649302</v>
      </c>
      <c r="F29" s="28"/>
      <c r="G29" s="43">
        <f>+C29/E29-1</f>
        <v>-8.6065965502217123E-2</v>
      </c>
      <c r="H29" s="44">
        <v>-46857918.107211232</v>
      </c>
      <c r="I29" s="23">
        <v>-46860918.107211232</v>
      </c>
      <c r="J29" s="23">
        <f>+H29-I29</f>
        <v>3000</v>
      </c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31"/>
      <c r="V29" s="31"/>
    </row>
    <row r="30" spans="2:22" s="24" customFormat="1" ht="16.2" x14ac:dyDescent="0.3">
      <c r="B30" s="45" t="s">
        <v>21</v>
      </c>
      <c r="C30" s="20"/>
      <c r="D30" s="21"/>
      <c r="E30" s="20"/>
      <c r="F30" s="28"/>
      <c r="G30" s="29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31"/>
    </row>
    <row r="31" spans="2:22" s="24" customFormat="1" ht="16.2" x14ac:dyDescent="0.3">
      <c r="B31" s="45"/>
      <c r="C31" s="26"/>
      <c r="D31" s="27"/>
      <c r="E31" s="26"/>
      <c r="F31" s="28"/>
      <c r="G31" s="29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3"/>
      <c r="U31" s="31"/>
    </row>
    <row r="32" spans="2:22" s="24" customFormat="1" ht="16.2" x14ac:dyDescent="0.3">
      <c r="B32" s="25" t="s">
        <v>22</v>
      </c>
      <c r="C32" s="46">
        <f>+'[1]NOTAS DEL MES'!C338</f>
        <v>278068082.84179878</v>
      </c>
      <c r="D32" s="47"/>
      <c r="E32" s="46">
        <v>279090709.47179872</v>
      </c>
      <c r="F32" s="28"/>
      <c r="G32" s="29">
        <f>+C32/E32-1</f>
        <v>-3.6641371256511679E-3</v>
      </c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31"/>
      <c r="V32" s="31"/>
    </row>
    <row r="33" spans="2:22" s="24" customFormat="1" ht="16.95" customHeight="1" x14ac:dyDescent="0.3">
      <c r="B33" s="25" t="s">
        <v>23</v>
      </c>
      <c r="C33" s="48">
        <f>+'[1]NOTAS DEL MES'!C642</f>
        <v>22825784.111999996</v>
      </c>
      <c r="D33" s="49"/>
      <c r="E33" s="48">
        <v>12371338.490499998</v>
      </c>
      <c r="F33" s="28"/>
      <c r="G33" s="29">
        <f>+C33/E33-1</f>
        <v>0.84505372070516138</v>
      </c>
      <c r="H33" s="23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31"/>
      <c r="V33" s="31"/>
    </row>
    <row r="34" spans="2:22" s="24" customFormat="1" ht="16.2" x14ac:dyDescent="0.3">
      <c r="B34" s="25" t="s">
        <v>24</v>
      </c>
      <c r="C34" s="50">
        <f>+'[1]NOTAS DEL MES'!C659+'[1]NOTAS DEL MES'!C665</f>
        <v>11637912.884000003</v>
      </c>
      <c r="D34" s="47"/>
      <c r="E34" s="50">
        <v>25500601.294000003</v>
      </c>
      <c r="F34" s="28"/>
      <c r="G34" s="29">
        <f>+C34/E34-1</f>
        <v>-0.54362202091531586</v>
      </c>
      <c r="H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31"/>
    </row>
    <row r="35" spans="2:22" s="24" customFormat="1" ht="16.2" x14ac:dyDescent="0.3">
      <c r="B35" s="19" t="s">
        <v>25</v>
      </c>
      <c r="C35" s="51">
        <f>SUM(C32:C34)</f>
        <v>312531779.83779877</v>
      </c>
      <c r="D35" s="52"/>
      <c r="E35" s="51">
        <f>SUM(E32:E34)</f>
        <v>316962649.25629872</v>
      </c>
      <c r="F35" s="28"/>
      <c r="G35" s="53">
        <f>+C35/E35-1</f>
        <v>-1.3979153155415203E-2</v>
      </c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31"/>
    </row>
    <row r="36" spans="2:22" s="24" customFormat="1" ht="16.2" x14ac:dyDescent="0.3">
      <c r="B36" s="19"/>
      <c r="C36" s="51"/>
      <c r="D36" s="52"/>
      <c r="E36" s="51"/>
      <c r="F36" s="28"/>
      <c r="G36" s="29"/>
      <c r="H36" s="23"/>
      <c r="I36" s="23"/>
      <c r="J36" s="23"/>
      <c r="L36" s="23"/>
      <c r="M36" s="23"/>
      <c r="N36" s="23"/>
      <c r="O36" s="23"/>
      <c r="P36" s="23"/>
      <c r="Q36" s="23"/>
      <c r="R36" s="23"/>
      <c r="S36" s="23"/>
      <c r="T36" s="23"/>
      <c r="U36" s="31"/>
    </row>
    <row r="37" spans="2:22" s="24" customFormat="1" ht="16.2" customHeight="1" x14ac:dyDescent="0.3">
      <c r="B37" s="19" t="s">
        <v>26</v>
      </c>
      <c r="C37" s="46"/>
      <c r="D37" s="47"/>
      <c r="E37" s="46"/>
      <c r="F37" s="28"/>
      <c r="G37" s="29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31"/>
    </row>
    <row r="38" spans="2:22" s="24" customFormat="1" ht="16.2" customHeight="1" x14ac:dyDescent="0.3">
      <c r="B38" s="25" t="s">
        <v>27</v>
      </c>
      <c r="C38" s="46">
        <f>+'[1]NOTAS DEL MES'!C683</f>
        <v>10502621.736201497</v>
      </c>
      <c r="D38" s="47"/>
      <c r="E38" s="46">
        <v>10795385.977142898</v>
      </c>
      <c r="F38" s="28"/>
      <c r="G38" s="29">
        <f>+C38/E38-1</f>
        <v>-2.7119386148978131E-2</v>
      </c>
      <c r="H38" s="23"/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31"/>
      <c r="V38" s="31"/>
    </row>
    <row r="39" spans="2:22" s="24" customFormat="1" ht="16.2" customHeight="1" x14ac:dyDescent="0.3">
      <c r="B39" s="19" t="s">
        <v>28</v>
      </c>
      <c r="C39" s="54">
        <f>SUM(C38)</f>
        <v>10502621.736201497</v>
      </c>
      <c r="D39" s="52"/>
      <c r="E39" s="51">
        <f>SUM(E38)</f>
        <v>10795385.977142898</v>
      </c>
      <c r="F39" s="28"/>
      <c r="G39" s="29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31"/>
    </row>
    <row r="40" spans="2:22" s="24" customFormat="1" ht="16.2" x14ac:dyDescent="0.3">
      <c r="B40" s="19"/>
      <c r="C40" s="51"/>
      <c r="D40" s="52"/>
      <c r="E40" s="51"/>
      <c r="F40" s="28"/>
      <c r="G40" s="29"/>
      <c r="H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31"/>
    </row>
    <row r="41" spans="2:22" s="24" customFormat="1" ht="16.2" x14ac:dyDescent="0.3">
      <c r="B41" s="19" t="s">
        <v>29</v>
      </c>
      <c r="C41" s="51">
        <f>+C35+C39</f>
        <v>323034401.5740003</v>
      </c>
      <c r="D41" s="52"/>
      <c r="E41" s="51">
        <f>+E35+E39</f>
        <v>327758035.23344159</v>
      </c>
      <c r="F41" s="28"/>
      <c r="G41" s="29">
        <f>+C41/E41-1</f>
        <v>-1.4411953794136401E-2</v>
      </c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31"/>
      <c r="V41" s="31"/>
    </row>
    <row r="42" spans="2:22" s="24" customFormat="1" ht="16.2" x14ac:dyDescent="0.3">
      <c r="B42" s="19"/>
      <c r="C42" s="51"/>
      <c r="D42" s="52"/>
      <c r="E42" s="51"/>
      <c r="F42" s="28"/>
      <c r="G42" s="29"/>
      <c r="H42" s="23">
        <f>+C41-E41</f>
        <v>-4723633.6594412923</v>
      </c>
      <c r="I42" s="23">
        <v>-53595750.916700311</v>
      </c>
      <c r="J42" s="23">
        <f>+H42-I42</f>
        <v>48872117.257259019</v>
      </c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31"/>
    </row>
    <row r="43" spans="2:22" s="24" customFormat="1" ht="16.2" x14ac:dyDescent="0.3">
      <c r="B43" s="19" t="s">
        <v>30</v>
      </c>
      <c r="C43" s="46"/>
      <c r="D43" s="47"/>
      <c r="E43" s="46"/>
      <c r="F43" s="28"/>
      <c r="G43" s="29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31"/>
    </row>
    <row r="44" spans="2:22" s="24" customFormat="1" ht="32.4" x14ac:dyDescent="0.3">
      <c r="B44" s="55" t="s">
        <v>31</v>
      </c>
      <c r="C44" s="56">
        <f>'[1]NOTAS DEL MES'!C705</f>
        <v>292561749.35811073</v>
      </c>
      <c r="D44" s="56"/>
      <c r="E44" s="56">
        <v>292561749.35811073</v>
      </c>
      <c r="F44" s="57"/>
      <c r="G44" s="22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31"/>
    </row>
    <row r="45" spans="2:22" s="24" customFormat="1" ht="16.2" x14ac:dyDescent="0.3">
      <c r="B45" s="55" t="s">
        <v>32</v>
      </c>
      <c r="C45" s="48">
        <f>E45+'[2]Est. de Rendimiento MES'!C41</f>
        <v>-63457435.113671347</v>
      </c>
      <c r="D45" s="49"/>
      <c r="E45" s="48">
        <v>-16185683.191395268</v>
      </c>
      <c r="F45" s="57"/>
      <c r="G45" s="22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31"/>
    </row>
    <row r="46" spans="2:22" s="24" customFormat="1" ht="16.2" x14ac:dyDescent="0.3">
      <c r="B46" s="19" t="s">
        <v>33</v>
      </c>
      <c r="C46" s="58">
        <f>SUM(C44:C45)</f>
        <v>229104314.24443936</v>
      </c>
      <c r="D46" s="56"/>
      <c r="E46" s="58">
        <f>SUM(E44:E45)</f>
        <v>276376066.16671544</v>
      </c>
      <c r="F46" s="57"/>
      <c r="G46" s="22"/>
      <c r="H46" s="23"/>
      <c r="I46" s="23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3"/>
      <c r="U46" s="31"/>
    </row>
    <row r="47" spans="2:22" s="24" customFormat="1" ht="16.8" thickBot="1" x14ac:dyDescent="0.35">
      <c r="B47" s="59" t="s">
        <v>34</v>
      </c>
      <c r="C47" s="60">
        <f>+C46+C41+1</f>
        <v>552138716.81843972</v>
      </c>
      <c r="D47" s="61"/>
      <c r="E47" s="60">
        <f>+E41+E46+1</f>
        <v>604134102.40015697</v>
      </c>
      <c r="F47" s="57"/>
      <c r="G47" s="22"/>
      <c r="H47" s="23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31"/>
    </row>
    <row r="48" spans="2:22" s="24" customFormat="1" ht="16.8" thickTop="1" x14ac:dyDescent="0.3">
      <c r="B48" s="59"/>
      <c r="C48" s="61"/>
      <c r="D48" s="61"/>
      <c r="E48" s="61"/>
      <c r="F48" s="57"/>
      <c r="G48" s="22"/>
      <c r="H48" s="23"/>
      <c r="I48" s="23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31"/>
    </row>
    <row r="49" spans="2:21" s="24" customFormat="1" ht="16.2" x14ac:dyDescent="0.3">
      <c r="B49" s="59"/>
      <c r="C49" s="62"/>
      <c r="D49" s="61"/>
      <c r="E49" s="61"/>
      <c r="F49" s="57"/>
      <c r="G49" s="22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31"/>
    </row>
    <row r="50" spans="2:21" s="24" customFormat="1" ht="16.2" x14ac:dyDescent="0.3">
      <c r="B50" s="59"/>
      <c r="C50" s="61"/>
      <c r="D50" s="61"/>
      <c r="E50" s="61"/>
      <c r="F50" s="57"/>
      <c r="G50" s="22" t="s">
        <v>35</v>
      </c>
      <c r="H50" s="23">
        <f>+C29/C35</f>
        <v>1.7666642320582089</v>
      </c>
      <c r="I50" s="23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31"/>
    </row>
    <row r="51" spans="2:21" s="24" customFormat="1" ht="16.2" x14ac:dyDescent="0.3">
      <c r="B51" s="59"/>
      <c r="C51" s="61"/>
      <c r="D51" s="61"/>
      <c r="E51" s="61"/>
      <c r="F51" s="57"/>
      <c r="G51" s="22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31"/>
    </row>
    <row r="52" spans="2:21" s="24" customFormat="1" ht="16.2" x14ac:dyDescent="0.3">
      <c r="B52" s="59"/>
      <c r="C52" s="61"/>
      <c r="D52" s="61"/>
      <c r="E52" s="61"/>
      <c r="F52" s="57"/>
      <c r="G52" s="63" t="s">
        <v>36</v>
      </c>
      <c r="H52" s="23">
        <f>+C35/C46</f>
        <v>1.3641462006880749</v>
      </c>
      <c r="I52" s="64">
        <f>+C35/C46</f>
        <v>1.3641462006880749</v>
      </c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31"/>
    </row>
    <row r="53" spans="2:21" s="24" customFormat="1" ht="16.2" x14ac:dyDescent="0.3">
      <c r="B53" s="10"/>
      <c r="C53" s="65"/>
      <c r="D53" s="66"/>
      <c r="E53" s="65"/>
      <c r="F53" s="57"/>
      <c r="G53" s="22"/>
      <c r="H53" s="23"/>
      <c r="I53" s="23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31"/>
    </row>
    <row r="54" spans="2:21" s="24" customFormat="1" ht="16.2" x14ac:dyDescent="0.3">
      <c r="B54" s="10"/>
      <c r="C54" s="65"/>
      <c r="D54" s="66"/>
      <c r="E54" s="67"/>
      <c r="F54" s="22"/>
      <c r="G54" s="22"/>
      <c r="H54" s="23">
        <f>+C41/C47</f>
        <v>0.58506022442223338</v>
      </c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31"/>
    </row>
    <row r="55" spans="2:21" s="24" customFormat="1" ht="16.2" x14ac:dyDescent="0.3">
      <c r="B55" s="10"/>
      <c r="C55" s="68"/>
      <c r="D55" s="66"/>
      <c r="E55" s="65"/>
      <c r="F55" s="22"/>
      <c r="G55" s="22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</row>
    <row r="56" spans="2:21" s="24" customFormat="1" ht="16.2" x14ac:dyDescent="0.3">
      <c r="B56" s="10"/>
      <c r="C56" s="68"/>
      <c r="D56" s="69"/>
      <c r="E56" s="70"/>
      <c r="F56" s="22"/>
      <c r="G56" s="22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</row>
    <row r="57" spans="2:21" s="24" customFormat="1" ht="16.2" x14ac:dyDescent="0.3">
      <c r="B57" s="10"/>
      <c r="C57" s="68"/>
      <c r="D57" s="69"/>
      <c r="E57" s="71"/>
      <c r="F57" s="22"/>
      <c r="G57" s="22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</row>
    <row r="58" spans="2:21" s="24" customFormat="1" ht="16.2" x14ac:dyDescent="0.3">
      <c r="B58" s="10"/>
      <c r="C58" s="68"/>
      <c r="D58" s="69"/>
      <c r="E58" s="72"/>
      <c r="F58" s="22"/>
      <c r="G58" s="22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</row>
    <row r="59" spans="2:21" s="24" customFormat="1" ht="16.2" x14ac:dyDescent="0.3">
      <c r="B59" s="10"/>
      <c r="C59" s="68"/>
      <c r="D59" s="69"/>
      <c r="E59" s="72"/>
      <c r="F59" s="22"/>
      <c r="G59" s="22"/>
      <c r="H59" s="23"/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</row>
    <row r="60" spans="2:21" s="24" customFormat="1" ht="16.2" x14ac:dyDescent="0.3">
      <c r="B60" s="10"/>
      <c r="C60" s="68"/>
      <c r="D60" s="69"/>
      <c r="E60" s="72"/>
      <c r="F60" s="22"/>
      <c r="G60" s="22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</row>
    <row r="61" spans="2:21" s="24" customFormat="1" ht="16.2" x14ac:dyDescent="0.3">
      <c r="B61" s="10"/>
      <c r="C61" s="68"/>
      <c r="D61" s="69"/>
      <c r="E61" s="72"/>
      <c r="F61" s="22"/>
      <c r="G61" s="22"/>
      <c r="H61" s="23"/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</row>
    <row r="62" spans="2:21" s="24" customFormat="1" ht="16.2" x14ac:dyDescent="0.3">
      <c r="B62" s="10"/>
      <c r="C62" s="73"/>
      <c r="D62" s="69"/>
      <c r="E62" s="72"/>
      <c r="F62" s="22"/>
      <c r="G62" s="22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</row>
    <row r="63" spans="2:21" s="24" customFormat="1" ht="16.2" x14ac:dyDescent="0.3">
      <c r="B63" s="74"/>
      <c r="C63" s="68"/>
      <c r="D63" s="75"/>
      <c r="E63" s="76"/>
      <c r="F63" s="22"/>
      <c r="G63" s="22"/>
      <c r="H63" s="23"/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</row>
    <row r="64" spans="2:21" s="24" customFormat="1" ht="16.2" x14ac:dyDescent="0.3">
      <c r="B64" s="74"/>
      <c r="C64" s="68"/>
      <c r="D64" s="77"/>
      <c r="E64" s="76"/>
      <c r="F64" s="22"/>
      <c r="G64" s="22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</row>
    <row r="65" spans="3:3" x14ac:dyDescent="0.3">
      <c r="C65" s="68"/>
    </row>
    <row r="66" spans="3:3" x14ac:dyDescent="0.3">
      <c r="C66" s="68"/>
    </row>
    <row r="67" spans="3:3" x14ac:dyDescent="0.3">
      <c r="C67" s="68"/>
    </row>
    <row r="68" spans="3:3" x14ac:dyDescent="0.3">
      <c r="C68" s="68"/>
    </row>
    <row r="69" spans="3:3" x14ac:dyDescent="0.3">
      <c r="C69" s="73"/>
    </row>
    <row r="70" spans="3:3" x14ac:dyDescent="0.3">
      <c r="C70" s="73"/>
    </row>
    <row r="81" spans="2:2" x14ac:dyDescent="0.3">
      <c r="B81" s="4"/>
    </row>
  </sheetData>
  <mergeCells count="7">
    <mergeCell ref="B30:B31"/>
    <mergeCell ref="B5:E5"/>
    <mergeCell ref="B6:E6"/>
    <mergeCell ref="B7:E7"/>
    <mergeCell ref="B8:E8"/>
    <mergeCell ref="B9:E9"/>
    <mergeCell ref="B10:E10"/>
  </mergeCells>
  <pageMargins left="0.23622047244094491" right="0.23622047244094491" top="0.59055118110236227" bottom="0.5" header="0.31496062992125984" footer="0.31496062992125984"/>
  <pageSetup scale="65" orientation="portrait" errors="NA" r:id="rId1"/>
  <headerFooter>
    <oddFooter>&amp;C1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Estado de Situación MES .</vt:lpstr>
      <vt:lpstr>'Estado de Situación MES .'!Área_de_impresión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Provisional</dc:creator>
  <cp:lastModifiedBy>Provisional</cp:lastModifiedBy>
  <dcterms:created xsi:type="dcterms:W3CDTF">2024-05-17T16:28:57Z</dcterms:created>
  <dcterms:modified xsi:type="dcterms:W3CDTF">2024-05-17T16:29:32Z</dcterms:modified>
</cp:coreProperties>
</file>