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betzy.suazo\Desktop\"/>
    </mc:Choice>
  </mc:AlternateContent>
  <xr:revisionPtr revIDLastSave="0" documentId="13_ncr:1_{FD75B70B-B8E3-4D29-8E95-892324ED29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JUNIO" sheetId="1" r:id="rId1"/>
  </sheets>
  <definedNames>
    <definedName name="_xlnm.Print_Area" localSheetId="0">'EJE. PORTAL JUNIO'!$A$1:$Q$109</definedName>
    <definedName name="_xlnm.Print_Titles" localSheetId="0">'EJE. PORTAL JUNIO'!$1:$7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  <c r="D28" i="1"/>
  <c r="D18" i="1"/>
  <c r="D12" i="1"/>
  <c r="C12" i="1"/>
  <c r="D55" i="1"/>
  <c r="C60" i="1"/>
  <c r="C38" i="1"/>
  <c r="C35" i="1"/>
  <c r="C25" i="1"/>
  <c r="O65" i="1"/>
  <c r="M28" i="1" l="1"/>
  <c r="K55" i="1" l="1"/>
  <c r="N55" i="1" l="1"/>
  <c r="M55" i="1"/>
  <c r="L55" i="1"/>
  <c r="J55" i="1"/>
  <c r="O18" i="1"/>
  <c r="N18" i="1"/>
  <c r="M18" i="1"/>
  <c r="L18" i="1"/>
  <c r="K18" i="1"/>
  <c r="J18" i="1"/>
  <c r="N28" i="1"/>
  <c r="L28" i="1"/>
  <c r="K28" i="1"/>
  <c r="J28" i="1"/>
  <c r="H55" i="1" l="1"/>
  <c r="H28" i="1"/>
  <c r="F55" i="1" l="1"/>
  <c r="E28" i="1" l="1"/>
  <c r="C55" i="1"/>
  <c r="Q10" i="1" l="1"/>
  <c r="C65" i="1"/>
  <c r="D77" i="1" s="1"/>
  <c r="C28" i="1"/>
  <c r="C18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G55" i="1"/>
  <c r="G28" i="1"/>
  <c r="E18" i="1"/>
  <c r="G18" i="1"/>
  <c r="G12" i="1"/>
  <c r="H12" i="1"/>
  <c r="M12" i="1"/>
  <c r="P65" i="1"/>
  <c r="P70" i="1"/>
  <c r="Q70" i="1" s="1"/>
  <c r="P73" i="1"/>
  <c r="N65" i="1"/>
  <c r="M65" i="1"/>
  <c r="L65" i="1"/>
  <c r="J65" i="1"/>
  <c r="I65" i="1"/>
  <c r="H65" i="1"/>
  <c r="H77" i="1" s="1"/>
  <c r="G65" i="1"/>
  <c r="F65" i="1"/>
  <c r="D65" i="1"/>
  <c r="D90" i="1" s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Q80" i="1" l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<sst xmlns="http://schemas.openxmlformats.org/spreadsheetml/2006/main" count="117" uniqueCount="117">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</sst>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18" fillId="0" borderId="0" xfId="1" applyFont="1" applyAlignment="1">
      <alignment vertical="center"/>
    </xf>
    <xf numFmtId="0" fontId="19" fillId="0" borderId="0" xfId="0" applyFont="1" applyAlignment="1">
      <alignment horizontal="left"/>
    </xf>
    <xf numFmtId="0" fontId="7" fillId="0" borderId="0" xfId="0" applyFont="1"/>
    <xf numFmtId="43" fontId="4" fillId="0" borderId="0" xfId="1" applyFont="1" applyAlignment="1">
      <alignment horizontal="center" vertical="center" wrapText="1"/>
    </xf>
    <xf numFmtId="43" fontId="17" fillId="5" borderId="0" xfId="1" applyFont="1" applyFill="1" applyAlignment="1">
      <alignment horizontal="center" vertical="center" wrapText="1"/>
    </xf>
    <xf numFmtId="43" fontId="17" fillId="8" borderId="0" xfId="1" applyFont="1" applyFill="1" applyAlignment="1">
      <alignment horizontal="center" vertical="center" wrapText="1"/>
    </xf>
    <xf numFmtId="43" fontId="2" fillId="0" borderId="0" xfId="1" applyFont="1" applyAlignment="1">
      <alignment vertical="center"/>
    </xf>
    <xf numFmtId="43" fontId="2" fillId="0" borderId="0" xfId="1" applyFont="1"/>
    <xf numFmtId="43" fontId="14" fillId="0" borderId="0" xfId="1" applyFont="1"/>
    <xf numFmtId="43" fontId="5" fillId="2" borderId="0" xfId="1" applyFont="1" applyFill="1" applyAlignment="1">
      <alignment horizontal="left" vertical="center" wrapText="1"/>
    </xf>
    <xf numFmtId="43" fontId="3" fillId="0" borderId="1" xfId="1" applyFont="1" applyBorder="1"/>
    <xf numFmtId="43" fontId="9" fillId="0" borderId="2" xfId="1" applyFont="1" applyBorder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  <xf numFmtId="4" fontId="0" fillId="0" borderId="0" xfId="0" applyNumberFormat="1"/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1255059</xdr:colOff>
      <xdr:row>2</xdr:row>
      <xdr:rowOff>67235</xdr:rowOff>
    </xdr:from>
    <xdr:to>
      <xdr:col>16</xdr:col>
      <xdr:colOff>974913</xdr:colOff>
      <xdr:row>7</xdr:row>
      <xdr:rowOff>145675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303559" y="515470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7" dataDxfId="26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totalsRowDxfId="25" dataCellStyle="Millares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72" zoomScale="85" zoomScaleNormal="85" zoomScaleSheetLayoutView="85" workbookViewId="0">
      <pane xSplit="1" topLeftCell="H1" activePane="topRight" state="frozen"/>
      <selection activeCell="B1" sqref="B1"/>
      <selection pane="topRight" activeCell="J56" sqref="J56:J6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style="1" customWidth="1"/>
    <col min="5" max="5" width="20.7109375" style="1" customWidth="1"/>
    <col min="6" max="6" width="20.7109375" style="15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style="1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46203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3"/>
      <c r="C8" s="51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</row>
    <row r="9" spans="2:17" ht="31.5" x14ac:dyDescent="0.25">
      <c r="B9" s="44" t="s">
        <v>4</v>
      </c>
      <c r="C9" s="52" t="s">
        <v>106</v>
      </c>
      <c r="D9" s="70" t="s">
        <v>105</v>
      </c>
      <c r="E9" s="45" t="s">
        <v>6</v>
      </c>
      <c r="F9" s="45" t="s">
        <v>7</v>
      </c>
      <c r="G9" s="45" t="s">
        <v>8</v>
      </c>
      <c r="H9" s="45" t="s">
        <v>9</v>
      </c>
      <c r="I9" s="45" t="s">
        <v>101</v>
      </c>
      <c r="J9" s="45" t="s">
        <v>10</v>
      </c>
      <c r="K9" s="45" t="s">
        <v>11</v>
      </c>
      <c r="L9" s="45" t="s">
        <v>12</v>
      </c>
      <c r="M9" s="45" t="s">
        <v>13</v>
      </c>
      <c r="N9" s="45" t="s">
        <v>14</v>
      </c>
      <c r="O9" s="45" t="s">
        <v>15</v>
      </c>
      <c r="P9" s="45" t="s">
        <v>16</v>
      </c>
      <c r="Q9" s="50" t="s">
        <v>5</v>
      </c>
    </row>
    <row r="10" spans="2:17" s="60" customFormat="1" ht="15.75" x14ac:dyDescent="0.25">
      <c r="B10" s="61"/>
      <c r="C10" s="62">
        <f>+C12+C18+C28+C55+C65</f>
        <v>900000000</v>
      </c>
      <c r="D10" s="71"/>
      <c r="E10" s="63"/>
      <c r="F10" s="64"/>
      <c r="G10" s="64"/>
      <c r="H10" s="65"/>
      <c r="I10" s="65"/>
      <c r="J10" s="65"/>
      <c r="K10" s="65"/>
      <c r="L10" s="65"/>
      <c r="M10" s="65"/>
      <c r="N10" s="65"/>
      <c r="O10" s="65"/>
      <c r="P10" s="65"/>
      <c r="Q10" s="6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4" t="s">
        <v>17</v>
      </c>
      <c r="C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4" t="s">
        <v>18</v>
      </c>
      <c r="C12" s="25">
        <f>+C13+C14+C17</f>
        <v>85000000</v>
      </c>
      <c r="D12" s="1">
        <f>+D13+D14+D16++D17</f>
        <v>0</v>
      </c>
      <c r="E12" s="26">
        <f t="shared" ref="E12:N12" si="0">+E13+E14+E17+E15+E16</f>
        <v>0</v>
      </c>
      <c r="F12" s="26">
        <f t="shared" si="0"/>
        <v>204228.62</v>
      </c>
      <c r="G12" s="26">
        <f t="shared" si="0"/>
        <v>38510912.869999997</v>
      </c>
      <c r="H12" s="26">
        <f t="shared" si="0"/>
        <v>0</v>
      </c>
      <c r="I12" s="26">
        <f t="shared" si="0"/>
        <v>128958.37</v>
      </c>
      <c r="J12" s="26">
        <f t="shared" si="0"/>
        <v>63168.99</v>
      </c>
      <c r="K12" s="26">
        <f t="shared" si="0"/>
        <v>0</v>
      </c>
      <c r="L12" s="26">
        <f t="shared" si="0"/>
        <v>0</v>
      </c>
      <c r="M12" s="26">
        <f t="shared" si="0"/>
        <v>0</v>
      </c>
      <c r="N12" s="26">
        <f t="shared" si="0"/>
        <v>0</v>
      </c>
      <c r="O12" s="26">
        <f t="shared" ref="O12" si="1">+O13+O14+O17+O15+O16</f>
        <v>0</v>
      </c>
      <c r="P12" s="26">
        <f t="shared" ref="P12" si="2">+P13+P14+P17+P15+P16</f>
        <v>0</v>
      </c>
      <c r="Q1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38907268.849999994</v>
      </c>
    </row>
    <row r="13" spans="2:17" x14ac:dyDescent="0.25">
      <c r="B13" s="27" t="s">
        <v>19</v>
      </c>
      <c r="C13" s="53">
        <v>0</v>
      </c>
      <c r="E13" s="28"/>
      <c r="F13" s="28">
        <v>0</v>
      </c>
      <c r="G13" s="29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7" t="s">
        <v>20</v>
      </c>
      <c r="C14" s="1">
        <v>85000000</v>
      </c>
      <c r="D14" s="1">
        <v>0</v>
      </c>
      <c r="E14" s="28">
        <v>0</v>
      </c>
      <c r="F14" s="1">
        <v>204228.62</v>
      </c>
      <c r="G14" s="29">
        <v>38510912.869999997</v>
      </c>
      <c r="H14" s="30">
        <v>0</v>
      </c>
      <c r="I14" s="30">
        <v>128958.37</v>
      </c>
      <c r="J14" s="30">
        <v>63168.99</v>
      </c>
      <c r="K14" s="30">
        <v>0</v>
      </c>
      <c r="L14" s="30">
        <v>0</v>
      </c>
      <c r="M14" s="30">
        <v>0</v>
      </c>
      <c r="N14" s="1">
        <v>0</v>
      </c>
      <c r="O14" s="30">
        <v>0</v>
      </c>
      <c r="P14" s="30">
        <v>0</v>
      </c>
      <c r="Q1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38907268.849999994</v>
      </c>
    </row>
    <row r="15" spans="2:17" x14ac:dyDescent="0.25">
      <c r="B15" s="27" t="s">
        <v>21</v>
      </c>
      <c r="C15" s="53">
        <v>0</v>
      </c>
      <c r="E15" s="28">
        <v>0</v>
      </c>
      <c r="F15" s="28">
        <v>0</v>
      </c>
      <c r="G15" s="29">
        <v>0</v>
      </c>
      <c r="H15" s="30"/>
      <c r="I15" s="30">
        <v>0</v>
      </c>
      <c r="J15" s="30">
        <v>0</v>
      </c>
      <c r="K15" s="30">
        <v>0</v>
      </c>
      <c r="L15" s="30"/>
      <c r="M15" s="30">
        <v>0</v>
      </c>
      <c r="N15" s="30"/>
      <c r="O15" s="30"/>
      <c r="P15" s="30"/>
      <c r="Q1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7" t="s">
        <v>22</v>
      </c>
      <c r="C16" s="53">
        <v>0</v>
      </c>
      <c r="E16" s="28">
        <v>0</v>
      </c>
      <c r="F16" s="28">
        <v>0</v>
      </c>
      <c r="G16" s="29">
        <v>0</v>
      </c>
      <c r="H16" s="30"/>
      <c r="I16" s="30">
        <v>0</v>
      </c>
      <c r="J16" s="30">
        <v>0</v>
      </c>
      <c r="K16" s="30"/>
      <c r="L16" s="30">
        <v>0</v>
      </c>
      <c r="M16" s="30">
        <v>0</v>
      </c>
      <c r="N16" s="30"/>
      <c r="O16" s="30"/>
      <c r="P16" s="30"/>
      <c r="Q1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7" t="s">
        <v>23</v>
      </c>
      <c r="C17" s="53">
        <v>0</v>
      </c>
      <c r="E17" s="28"/>
      <c r="F17" s="28">
        <v>0</v>
      </c>
      <c r="G17" s="29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4" t="s">
        <v>24</v>
      </c>
      <c r="C18" s="25">
        <f>C19+C20+C21+C22+C23+C24+C25+C26+C27</f>
        <v>191690000</v>
      </c>
      <c r="D18" s="72">
        <f>+D19+D20+D21+D22+D23+D24+D25+D26+D27</f>
        <v>180054900</v>
      </c>
      <c r="E18" s="26">
        <f t="shared" ref="E18:P18" si="3">+E19+E20+E21+E22+E25+E26+E24+E23+E27</f>
        <v>6959475.7299999995</v>
      </c>
      <c r="F18" s="26">
        <f>+F19+F20+F21+F22+F25+F26+F24+F23+F27</f>
        <v>11606864.009999998</v>
      </c>
      <c r="G18" s="26">
        <f t="shared" si="3"/>
        <v>21881679.670000002</v>
      </c>
      <c r="H18" s="26">
        <f t="shared" si="3"/>
        <v>3040358.21</v>
      </c>
      <c r="I18" s="26">
        <f t="shared" si="3"/>
        <v>11253189.08</v>
      </c>
      <c r="J18" s="26">
        <f t="shared" si="3"/>
        <v>12384558.399999999</v>
      </c>
      <c r="K18" s="26">
        <f t="shared" si="3"/>
        <v>0</v>
      </c>
      <c r="L18" s="26">
        <f t="shared" si="3"/>
        <v>0</v>
      </c>
      <c r="M18" s="26">
        <f t="shared" si="3"/>
        <v>0</v>
      </c>
      <c r="N18" s="26">
        <f t="shared" si="3"/>
        <v>0</v>
      </c>
      <c r="O18" s="26">
        <f t="shared" si="3"/>
        <v>0</v>
      </c>
      <c r="P18" s="26">
        <f t="shared" si="3"/>
        <v>0</v>
      </c>
      <c r="Q1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67126125.099999994</v>
      </c>
    </row>
    <row r="19" spans="2:17" x14ac:dyDescent="0.25">
      <c r="B19" s="27" t="s">
        <v>25</v>
      </c>
      <c r="C19" s="1">
        <v>7500000</v>
      </c>
      <c r="D19" s="1">
        <v>0</v>
      </c>
      <c r="E19" s="1">
        <v>250000</v>
      </c>
      <c r="F19" s="1">
        <v>1459728</v>
      </c>
      <c r="G19" s="28">
        <v>979864</v>
      </c>
      <c r="H19" s="28">
        <v>979864</v>
      </c>
      <c r="I19" s="28">
        <v>979864</v>
      </c>
      <c r="J19" s="83">
        <v>1709728</v>
      </c>
      <c r="K19" s="28">
        <v>0</v>
      </c>
      <c r="L19" s="28">
        <v>0</v>
      </c>
      <c r="M19" s="28">
        <v>0</v>
      </c>
      <c r="N19" s="28">
        <v>0</v>
      </c>
      <c r="O19" s="1">
        <v>0</v>
      </c>
      <c r="P19" s="1">
        <v>0</v>
      </c>
      <c r="Q1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6359048</v>
      </c>
    </row>
    <row r="20" spans="2:17" x14ac:dyDescent="0.25">
      <c r="B20" s="27" t="s">
        <v>26</v>
      </c>
      <c r="C20" s="1">
        <v>2550000</v>
      </c>
      <c r="D20" s="1">
        <v>0</v>
      </c>
      <c r="E20" s="1">
        <v>284696.24</v>
      </c>
      <c r="F20" s="1"/>
      <c r="G20" s="28"/>
      <c r="H20" s="28">
        <v>196130.16</v>
      </c>
      <c r="I20" s="28">
        <v>0</v>
      </c>
      <c r="J20" s="83">
        <v>307510.36</v>
      </c>
      <c r="K20" s="28">
        <v>0</v>
      </c>
      <c r="L20" s="28">
        <v>0</v>
      </c>
      <c r="M20" s="28">
        <v>0</v>
      </c>
      <c r="N20" s="28">
        <v>0</v>
      </c>
      <c r="O20" s="1">
        <v>0</v>
      </c>
      <c r="P20" s="28">
        <v>0</v>
      </c>
      <c r="Q2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788336.76</v>
      </c>
    </row>
    <row r="21" spans="2:17" x14ac:dyDescent="0.25">
      <c r="B21" s="27" t="s">
        <v>27</v>
      </c>
      <c r="C21" s="1">
        <v>50000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83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7" t="s">
        <v>28</v>
      </c>
      <c r="C22" s="1">
        <v>950000</v>
      </c>
      <c r="D22" s="1">
        <v>1074200</v>
      </c>
      <c r="E22" s="28">
        <v>0</v>
      </c>
      <c r="F22" s="1">
        <v>68916.179999999993</v>
      </c>
      <c r="G22" s="28">
        <v>124200</v>
      </c>
      <c r="H22" s="28">
        <v>124935.59</v>
      </c>
      <c r="I22" s="28">
        <v>0</v>
      </c>
      <c r="J22" s="83">
        <v>114235.13</v>
      </c>
      <c r="K22" s="28">
        <v>0</v>
      </c>
      <c r="L22" s="28">
        <v>0</v>
      </c>
      <c r="M22" s="28">
        <v>0</v>
      </c>
      <c r="N22" s="1">
        <v>0</v>
      </c>
      <c r="O22" s="28">
        <v>0</v>
      </c>
      <c r="P22" s="28">
        <v>0</v>
      </c>
      <c r="Q2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432286.9</v>
      </c>
    </row>
    <row r="23" spans="2:17" x14ac:dyDescent="0.25">
      <c r="B23" s="27" t="s">
        <v>29</v>
      </c>
      <c r="C23" s="1">
        <v>34020000</v>
      </c>
      <c r="D23" s="1">
        <v>31620000</v>
      </c>
      <c r="E23" s="1">
        <v>1134935.68</v>
      </c>
      <c r="F23" s="1">
        <v>1560234.88</v>
      </c>
      <c r="G23" s="28"/>
      <c r="H23" s="28">
        <v>0</v>
      </c>
      <c r="I23" s="28">
        <v>1936737.55</v>
      </c>
      <c r="J23" s="83">
        <v>1447004</v>
      </c>
      <c r="K23" s="28">
        <v>0</v>
      </c>
      <c r="L23" s="28">
        <v>0</v>
      </c>
      <c r="M23" s="28">
        <v>0</v>
      </c>
      <c r="N23" s="1">
        <v>0</v>
      </c>
      <c r="O23" s="28">
        <v>0</v>
      </c>
      <c r="P23" s="28"/>
      <c r="Q2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6078912.1099999994</v>
      </c>
    </row>
    <row r="24" spans="2:17" x14ac:dyDescent="0.25">
      <c r="B24" s="27" t="s">
        <v>30</v>
      </c>
      <c r="C24" s="1">
        <v>38115000</v>
      </c>
      <c r="D24" s="1">
        <v>38115000</v>
      </c>
      <c r="E24" s="1">
        <v>919370.64</v>
      </c>
      <c r="F24" s="1">
        <v>721439.27</v>
      </c>
      <c r="G24" s="28">
        <v>11979193.050000001</v>
      </c>
      <c r="H24" s="28">
        <v>725151.3</v>
      </c>
      <c r="I24" s="28">
        <v>543449.93000000005</v>
      </c>
      <c r="J24" s="83">
        <v>948661.44</v>
      </c>
      <c r="K24" s="28">
        <v>0</v>
      </c>
      <c r="L24" s="28">
        <v>0</v>
      </c>
      <c r="M24" s="28">
        <v>0</v>
      </c>
      <c r="N24" s="1">
        <v>0</v>
      </c>
      <c r="O24" s="1">
        <v>0</v>
      </c>
      <c r="P24" s="28">
        <v>0</v>
      </c>
      <c r="Q2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15837265.630000001</v>
      </c>
    </row>
    <row r="25" spans="2:17" ht="30" x14ac:dyDescent="0.25">
      <c r="B25" s="27" t="s">
        <v>31</v>
      </c>
      <c r="C25" s="1">
        <f>40455000+19600000</f>
        <v>60055000</v>
      </c>
      <c r="D25" s="1">
        <v>56364950</v>
      </c>
      <c r="E25" s="1">
        <v>879099.99</v>
      </c>
      <c r="F25" s="1">
        <v>6809052.6799999997</v>
      </c>
      <c r="G25" s="28">
        <v>1547524.42</v>
      </c>
      <c r="H25" s="28">
        <v>417068.16</v>
      </c>
      <c r="I25" s="28">
        <v>6310983.8300000001</v>
      </c>
      <c r="J25" s="83">
        <v>2154039.63</v>
      </c>
      <c r="K25" s="28">
        <v>0</v>
      </c>
      <c r="L25" s="28">
        <v>0</v>
      </c>
      <c r="M25" s="28">
        <v>0</v>
      </c>
      <c r="N25" s="1">
        <v>0</v>
      </c>
      <c r="O25" s="1">
        <v>0</v>
      </c>
      <c r="P25" s="28">
        <v>0</v>
      </c>
      <c r="Q2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18117768.710000001</v>
      </c>
    </row>
    <row r="26" spans="2:17" ht="30" x14ac:dyDescent="0.25">
      <c r="B26" s="27" t="s">
        <v>32</v>
      </c>
      <c r="C26" s="1">
        <v>43050000</v>
      </c>
      <c r="D26" s="1">
        <v>47280032</v>
      </c>
      <c r="E26" s="1">
        <v>2765655.21</v>
      </c>
      <c r="F26" s="1">
        <v>987493</v>
      </c>
      <c r="G26" s="28">
        <v>3200571.83</v>
      </c>
      <c r="H26" s="28">
        <v>597209</v>
      </c>
      <c r="I26" s="28">
        <v>1482153.77</v>
      </c>
      <c r="J26" s="83">
        <v>5518709.8399999999</v>
      </c>
      <c r="K26" s="28">
        <v>0</v>
      </c>
      <c r="L26" s="28">
        <v>0</v>
      </c>
      <c r="M26" s="28">
        <v>0</v>
      </c>
      <c r="N26" s="1">
        <v>0</v>
      </c>
      <c r="O26" s="1">
        <v>0</v>
      </c>
      <c r="P26" s="28">
        <v>0</v>
      </c>
      <c r="Q2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14551792.65</v>
      </c>
    </row>
    <row r="27" spans="2:17" x14ac:dyDescent="0.25">
      <c r="B27" s="27" t="s">
        <v>33</v>
      </c>
      <c r="C27" s="1">
        <v>5400000</v>
      </c>
      <c r="D27" s="1">
        <v>5600718</v>
      </c>
      <c r="E27" s="1">
        <v>725717.97</v>
      </c>
      <c r="F27" s="1"/>
      <c r="G27" s="28">
        <v>4050326.37</v>
      </c>
      <c r="H27" s="28">
        <v>0</v>
      </c>
      <c r="I27" s="28">
        <v>0</v>
      </c>
      <c r="J27" s="83">
        <v>184670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4960714.34</v>
      </c>
    </row>
    <row r="28" spans="2:17" x14ac:dyDescent="0.25">
      <c r="B28" s="24" t="s">
        <v>34</v>
      </c>
      <c r="C28" s="25">
        <f>+C29+C30+C31+C32+C33+C34+C35+C36+C38</f>
        <v>586110000</v>
      </c>
      <c r="D28" s="73">
        <f>+D29+D30+D31+D32+D33+D34+D35+D36+D37+D38</f>
        <v>520547400</v>
      </c>
      <c r="E28" s="26">
        <f>+E29+E30+E31+E32+E33+E34+E35+E36+E37+E38</f>
        <v>40785192.079999998</v>
      </c>
      <c r="F28" s="26">
        <f t="shared" ref="F28:N28" si="4">+F29+F30+F31+F32+F33+F34+F35+F36+F37+F38</f>
        <v>55073738.829999998</v>
      </c>
      <c r="G28" s="26">
        <f t="shared" si="4"/>
        <v>17256027.269999996</v>
      </c>
      <c r="H28" s="26">
        <f t="shared" si="4"/>
        <v>12480518.399999999</v>
      </c>
      <c r="I28" s="26">
        <f t="shared" si="4"/>
        <v>31709435.380000003</v>
      </c>
      <c r="J28" s="26">
        <f t="shared" si="4"/>
        <v>28251454.710000001</v>
      </c>
      <c r="K28" s="26">
        <f t="shared" si="4"/>
        <v>0</v>
      </c>
      <c r="L28" s="26">
        <f t="shared" si="4"/>
        <v>0</v>
      </c>
      <c r="M28" s="26">
        <f>+M29+M30+M31+M32+M33+M34+M35+M36+M37+M38</f>
        <v>0</v>
      </c>
      <c r="N28" s="26">
        <f t="shared" si="4"/>
        <v>0</v>
      </c>
      <c r="O28" s="26">
        <f t="shared" ref="O28:P28" si="5">+O29+O30+O31+O32+O33+O34+O35+O36+O37+O38</f>
        <v>0</v>
      </c>
      <c r="P28" s="26">
        <f t="shared" si="5"/>
        <v>0</v>
      </c>
      <c r="Q2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185556366.66999999</v>
      </c>
    </row>
    <row r="29" spans="2:17" x14ac:dyDescent="0.25">
      <c r="B29" s="27" t="s">
        <v>35</v>
      </c>
      <c r="C29" s="1">
        <v>26032000</v>
      </c>
      <c r="E29" s="1">
        <v>1129661.8700000001</v>
      </c>
      <c r="F29" s="1">
        <v>3780990.2</v>
      </c>
      <c r="G29" s="28">
        <v>217348.5</v>
      </c>
      <c r="H29" s="28">
        <v>944650.61</v>
      </c>
      <c r="I29" s="28">
        <v>2265428.7200000002</v>
      </c>
      <c r="J29" s="83">
        <v>2418558.16</v>
      </c>
      <c r="K29" s="28">
        <v>0</v>
      </c>
      <c r="L29" s="28">
        <v>0</v>
      </c>
      <c r="M29" s="28">
        <v>0</v>
      </c>
      <c r="N29" s="1">
        <v>0</v>
      </c>
      <c r="O29" s="1">
        <v>0</v>
      </c>
      <c r="P29" s="28">
        <v>0</v>
      </c>
      <c r="Q2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10756638.060000001</v>
      </c>
    </row>
    <row r="30" spans="2:17" x14ac:dyDescent="0.25">
      <c r="B30" s="27" t="s">
        <v>36</v>
      </c>
      <c r="C30" s="1">
        <v>1020000</v>
      </c>
      <c r="D30" s="1">
        <v>11698485</v>
      </c>
      <c r="E30" s="1">
        <v>1241950</v>
      </c>
      <c r="F30" s="1">
        <v>610178</v>
      </c>
      <c r="G30" s="28">
        <v>1796550</v>
      </c>
      <c r="H30" s="28">
        <v>135936</v>
      </c>
      <c r="I30" s="28">
        <v>0</v>
      </c>
      <c r="J30" s="83">
        <v>508875</v>
      </c>
      <c r="K30" s="28">
        <v>0</v>
      </c>
      <c r="L30" s="28">
        <v>0</v>
      </c>
      <c r="M30" s="28">
        <v>0</v>
      </c>
      <c r="N30" s="1">
        <v>0</v>
      </c>
      <c r="O30" s="1">
        <v>0</v>
      </c>
      <c r="P30" s="28">
        <v>0</v>
      </c>
      <c r="Q3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4293489</v>
      </c>
    </row>
    <row r="31" spans="2:17" x14ac:dyDescent="0.25">
      <c r="B31" s="27" t="s">
        <v>37</v>
      </c>
      <c r="C31" s="1">
        <v>4106000</v>
      </c>
      <c r="D31" s="1">
        <v>8895908</v>
      </c>
      <c r="E31" s="1">
        <v>227268</v>
      </c>
      <c r="F31" s="1">
        <v>1129716.0900000001</v>
      </c>
      <c r="G31" s="28">
        <v>628029.04</v>
      </c>
      <c r="H31" s="28">
        <v>348985</v>
      </c>
      <c r="I31" s="28">
        <v>355829</v>
      </c>
      <c r="J31" s="83">
        <v>221821.72</v>
      </c>
      <c r="K31" s="28">
        <v>0</v>
      </c>
      <c r="L31" s="28">
        <v>0</v>
      </c>
      <c r="M31" s="28">
        <v>0</v>
      </c>
      <c r="N31" s="1">
        <v>0</v>
      </c>
      <c r="O31" s="1">
        <v>0</v>
      </c>
      <c r="P31" s="28">
        <v>0</v>
      </c>
      <c r="Q3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2911648.85</v>
      </c>
    </row>
    <row r="32" spans="2:17" x14ac:dyDescent="0.25">
      <c r="B32" s="27" t="s">
        <v>38</v>
      </c>
      <c r="C32" s="1">
        <v>386760500</v>
      </c>
      <c r="D32" s="1">
        <v>346046232</v>
      </c>
      <c r="E32" s="1">
        <v>28623928.57</v>
      </c>
      <c r="F32" s="1">
        <v>23697844.309999999</v>
      </c>
      <c r="G32" s="28">
        <v>6595726.6799999997</v>
      </c>
      <c r="H32" s="28">
        <v>5940328.0899999999</v>
      </c>
      <c r="I32" s="28">
        <v>18829455.420000002</v>
      </c>
      <c r="J32" s="83">
        <v>9813514.5099999998</v>
      </c>
      <c r="K32" s="28">
        <v>0</v>
      </c>
      <c r="L32" s="28">
        <v>0</v>
      </c>
      <c r="M32" s="28">
        <v>0</v>
      </c>
      <c r="N32" s="1">
        <v>0</v>
      </c>
      <c r="O32" s="1">
        <v>0</v>
      </c>
      <c r="P32" s="28">
        <v>0</v>
      </c>
      <c r="Q3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93500797.579999998</v>
      </c>
    </row>
    <row r="33" spans="2:17" ht="33" customHeight="1" x14ac:dyDescent="0.25">
      <c r="B33" s="27" t="s">
        <v>39</v>
      </c>
      <c r="C33" s="1">
        <v>1287000</v>
      </c>
      <c r="E33" s="28">
        <v>0</v>
      </c>
      <c r="F33" s="1">
        <v>946.36</v>
      </c>
      <c r="G33" s="28">
        <v>0</v>
      </c>
      <c r="H33" s="28">
        <v>0</v>
      </c>
      <c r="I33" s="28">
        <v>0</v>
      </c>
      <c r="J33" s="83">
        <v>0</v>
      </c>
      <c r="K33" s="28">
        <v>0</v>
      </c>
      <c r="L33" s="28">
        <v>0</v>
      </c>
      <c r="M33" s="28">
        <v>0</v>
      </c>
      <c r="N33" s="1">
        <v>0</v>
      </c>
      <c r="O33" s="28">
        <v>0</v>
      </c>
      <c r="P33" s="28">
        <v>0</v>
      </c>
      <c r="Q3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946.36</v>
      </c>
    </row>
    <row r="34" spans="2:17" ht="30" x14ac:dyDescent="0.25">
      <c r="B34" s="27" t="s">
        <v>40</v>
      </c>
      <c r="C34" s="1">
        <v>404500</v>
      </c>
      <c r="D34" s="1">
        <v>687532</v>
      </c>
      <c r="E34" s="28">
        <v>0</v>
      </c>
      <c r="F34" s="1">
        <v>366306.87</v>
      </c>
      <c r="G34" s="28">
        <v>14360.6</v>
      </c>
      <c r="H34" s="28">
        <v>0</v>
      </c>
      <c r="I34" s="28">
        <v>87646.45</v>
      </c>
      <c r="J34" s="83">
        <v>102719</v>
      </c>
      <c r="K34" s="28">
        <v>0</v>
      </c>
      <c r="L34" s="28">
        <v>0</v>
      </c>
      <c r="M34" s="28">
        <v>0</v>
      </c>
      <c r="N34" s="1">
        <v>0</v>
      </c>
      <c r="O34" s="28">
        <v>0</v>
      </c>
      <c r="P34" s="28">
        <v>0</v>
      </c>
      <c r="Q3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571032.91999999993</v>
      </c>
    </row>
    <row r="35" spans="2:17" ht="30" x14ac:dyDescent="0.25">
      <c r="B35" s="27" t="s">
        <v>41</v>
      </c>
      <c r="C35" s="1">
        <f>85330000+13000000</f>
        <v>98330000</v>
      </c>
      <c r="D35" s="1">
        <v>80380000</v>
      </c>
      <c r="E35" s="1">
        <v>5143878.3499999996</v>
      </c>
      <c r="F35" s="1">
        <v>15769187.369999999</v>
      </c>
      <c r="G35" s="28">
        <v>3459025.87</v>
      </c>
      <c r="H35" s="28">
        <v>3926830.34</v>
      </c>
      <c r="I35" s="28">
        <v>1787757.69</v>
      </c>
      <c r="J35" s="83">
        <v>4898440.71</v>
      </c>
      <c r="K35" s="28">
        <v>0</v>
      </c>
      <c r="L35" s="28">
        <v>0</v>
      </c>
      <c r="M35" s="28">
        <v>0</v>
      </c>
      <c r="N35" s="1">
        <v>0</v>
      </c>
      <c r="O35" s="1">
        <v>0</v>
      </c>
      <c r="P35" s="28">
        <v>0</v>
      </c>
      <c r="Q3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34985120.329999998</v>
      </c>
    </row>
    <row r="36" spans="2:17" x14ac:dyDescent="0.25">
      <c r="B36" s="27" t="s">
        <v>104</v>
      </c>
      <c r="C36" s="53">
        <v>0</v>
      </c>
      <c r="D36" s="1">
        <v>72839243</v>
      </c>
      <c r="E36" s="28">
        <v>0</v>
      </c>
      <c r="F36" s="28">
        <v>0</v>
      </c>
      <c r="G36" s="28"/>
      <c r="H36" s="28">
        <v>0</v>
      </c>
      <c r="I36" s="28">
        <v>0</v>
      </c>
      <c r="J36" s="83">
        <v>0</v>
      </c>
      <c r="K36" s="28">
        <v>0</v>
      </c>
      <c r="L36" s="28">
        <v>0</v>
      </c>
      <c r="M36" s="28">
        <v>0</v>
      </c>
      <c r="N36" s="28">
        <v>0</v>
      </c>
      <c r="O36" s="1"/>
      <c r="P36" s="28">
        <v>0</v>
      </c>
      <c r="Q3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7" t="s">
        <v>42</v>
      </c>
      <c r="C37" s="53">
        <v>0</v>
      </c>
      <c r="E37" s="28">
        <v>0</v>
      </c>
      <c r="F37" s="28">
        <v>0</v>
      </c>
      <c r="G37" s="28">
        <v>4544986.58</v>
      </c>
      <c r="H37" s="28">
        <v>1183788.3600000001</v>
      </c>
      <c r="I37" s="28">
        <v>8383318.0999999996</v>
      </c>
      <c r="J37" s="83">
        <v>10287525.609999999</v>
      </c>
      <c r="K37" s="28">
        <v>0</v>
      </c>
      <c r="L37" s="28">
        <v>0</v>
      </c>
      <c r="M37" s="66">
        <v>0</v>
      </c>
      <c r="N37" s="28">
        <v>0</v>
      </c>
      <c r="O37" s="28">
        <v>0</v>
      </c>
      <c r="P37" s="28">
        <v>0</v>
      </c>
      <c r="Q3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24399618.649999999</v>
      </c>
    </row>
    <row r="38" spans="2:17" x14ac:dyDescent="0.25">
      <c r="B38" s="27" t="s">
        <v>43</v>
      </c>
      <c r="C38" s="1">
        <f>67170000+1000000</f>
        <v>68170000</v>
      </c>
      <c r="D38" s="1">
        <v>0</v>
      </c>
      <c r="E38" s="1">
        <v>4418505.29</v>
      </c>
      <c r="F38" s="1">
        <v>9718569.6300000008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1">
        <v>0</v>
      </c>
      <c r="O38" s="1">
        <v>0</v>
      </c>
      <c r="P38" s="28">
        <v>0</v>
      </c>
      <c r="Q3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14137074.920000002</v>
      </c>
    </row>
    <row r="39" spans="2:17" s="20" customFormat="1" x14ac:dyDescent="0.25">
      <c r="B39" s="24" t="s">
        <v>44</v>
      </c>
      <c r="C39" s="25">
        <v>0</v>
      </c>
      <c r="D39" s="73"/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f>SUBTOTAL(109,M40:M46)</f>
        <v>0</v>
      </c>
      <c r="N39" s="32">
        <f>SUBTOTAL(109,N40:N46)</f>
        <v>0</v>
      </c>
      <c r="O39" s="32">
        <v>0</v>
      </c>
      <c r="P39" s="32">
        <v>0</v>
      </c>
      <c r="Q3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7" t="s">
        <v>45</v>
      </c>
      <c r="C40" s="53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7" t="s">
        <v>46</v>
      </c>
      <c r="C41" s="53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7" t="s">
        <v>47</v>
      </c>
      <c r="C42" s="53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7" t="s">
        <v>48</v>
      </c>
      <c r="C43" s="53"/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7" t="s">
        <v>49</v>
      </c>
      <c r="C44" s="5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7" t="s">
        <v>50</v>
      </c>
      <c r="C45" s="53"/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7" t="s">
        <v>51</v>
      </c>
      <c r="C46" s="53"/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1" t="s">
        <v>52</v>
      </c>
      <c r="C47" s="46"/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7" t="s">
        <v>53</v>
      </c>
      <c r="C48" s="53"/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7" t="s">
        <v>54</v>
      </c>
      <c r="C49" s="53"/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7" t="s">
        <v>55</v>
      </c>
      <c r="C50" s="53"/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7" t="s">
        <v>56</v>
      </c>
      <c r="C51" s="53"/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7" t="s">
        <v>57</v>
      </c>
      <c r="C52" s="53"/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7" t="s">
        <v>58</v>
      </c>
      <c r="C53" s="53"/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7" t="s">
        <v>59</v>
      </c>
      <c r="C54" s="53"/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4" t="s">
        <v>60</v>
      </c>
      <c r="C55" s="25">
        <f>+C56+C57+C58+C59+C60+C63</f>
        <v>36200000</v>
      </c>
      <c r="D55" s="73">
        <f>+D56+D57+D58+D59+D60+D61+D62+D64</f>
        <v>41378700</v>
      </c>
      <c r="E55" s="26">
        <f>+E56+E57+E58+E59+E60+E61+E62+E63+E64</f>
        <v>2009384.71</v>
      </c>
      <c r="F55" s="26">
        <f t="shared" ref="F55:N55" si="6">+F56+F57+F58+F59+F60+F61+F62+F63</f>
        <v>2568397.58</v>
      </c>
      <c r="G55" s="26">
        <f t="shared" si="6"/>
        <v>843575.48</v>
      </c>
      <c r="H55" s="26">
        <f>+H56+H57+H58+H59+H60+H61+H62+H63</f>
        <v>393572.48</v>
      </c>
      <c r="I55" s="26">
        <f t="shared" si="6"/>
        <v>294444</v>
      </c>
      <c r="J55" s="26">
        <f t="shared" si="6"/>
        <v>1643190.3299999998</v>
      </c>
      <c r="K55" s="26">
        <f t="shared" si="6"/>
        <v>0</v>
      </c>
      <c r="L55" s="26">
        <f t="shared" si="6"/>
        <v>0</v>
      </c>
      <c r="M55" s="26">
        <f t="shared" si="6"/>
        <v>0</v>
      </c>
      <c r="N55" s="26">
        <f t="shared" si="6"/>
        <v>0</v>
      </c>
      <c r="O55" s="26">
        <f t="shared" ref="O55:P55" si="7">+O56+O57+O58+O59+O60+O61+O62+O63</f>
        <v>0</v>
      </c>
      <c r="P55" s="26">
        <f t="shared" si="7"/>
        <v>0</v>
      </c>
      <c r="Q5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7752564.5800000001</v>
      </c>
    </row>
    <row r="56" spans="2:17" x14ac:dyDescent="0.25">
      <c r="B56" s="27" t="s">
        <v>61</v>
      </c>
      <c r="C56" s="1">
        <v>7900000</v>
      </c>
      <c r="D56" s="1">
        <v>11053700</v>
      </c>
      <c r="E56" s="1">
        <v>435470.16</v>
      </c>
      <c r="F56" s="1">
        <v>1329380.92</v>
      </c>
      <c r="G56" s="28">
        <v>21672.28</v>
      </c>
      <c r="H56" s="28">
        <v>393572.48</v>
      </c>
      <c r="I56" s="28">
        <v>0</v>
      </c>
      <c r="J56" s="28">
        <v>73461.440000000002</v>
      </c>
      <c r="K56" s="28">
        <v>0</v>
      </c>
      <c r="L56" s="28">
        <v>0</v>
      </c>
      <c r="M56" s="28">
        <v>0</v>
      </c>
      <c r="N56" s="1">
        <v>0</v>
      </c>
      <c r="O56" s="1">
        <v>0</v>
      </c>
      <c r="P56" s="28">
        <v>0</v>
      </c>
      <c r="Q5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2253557.2799999998</v>
      </c>
    </row>
    <row r="57" spans="2:17" x14ac:dyDescent="0.25">
      <c r="B57" s="27" t="s">
        <v>62</v>
      </c>
      <c r="C57" s="1">
        <v>250000</v>
      </c>
      <c r="D57" s="1">
        <v>450000</v>
      </c>
      <c r="F57" s="28">
        <v>0</v>
      </c>
      <c r="G57" s="28">
        <v>15930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1">
        <v>0</v>
      </c>
      <c r="O57" s="1">
        <v>0</v>
      </c>
      <c r="P57" s="28"/>
      <c r="Q5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15930</v>
      </c>
    </row>
    <row r="58" spans="2:17" ht="30" x14ac:dyDescent="0.25">
      <c r="B58" s="27" t="s">
        <v>63</v>
      </c>
      <c r="C58" s="1">
        <v>10200000</v>
      </c>
      <c r="D58" s="1">
        <v>10200000</v>
      </c>
      <c r="E58" s="1">
        <v>1325829.54</v>
      </c>
      <c r="F58" s="1">
        <v>1168349.6100000001</v>
      </c>
      <c r="G58" s="28">
        <v>512015.16</v>
      </c>
      <c r="H58" s="28">
        <v>0</v>
      </c>
      <c r="I58" s="28">
        <v>160160</v>
      </c>
      <c r="J58" s="28">
        <v>1175534.8799999999</v>
      </c>
      <c r="K58" s="28">
        <v>0</v>
      </c>
      <c r="L58" s="28">
        <v>0</v>
      </c>
      <c r="M58" s="28">
        <v>0</v>
      </c>
      <c r="N58" s="1">
        <v>0</v>
      </c>
      <c r="O58" s="1">
        <v>0</v>
      </c>
      <c r="P58" s="28">
        <v>0</v>
      </c>
      <c r="Q5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4341889.1900000004</v>
      </c>
    </row>
    <row r="59" spans="2:17" ht="30" x14ac:dyDescent="0.25">
      <c r="B59" s="27" t="s">
        <v>64</v>
      </c>
      <c r="C59" s="53">
        <v>0</v>
      </c>
      <c r="D59" s="28">
        <v>0</v>
      </c>
      <c r="F59" s="28">
        <v>0</v>
      </c>
      <c r="G59" s="28"/>
      <c r="H59" s="28">
        <v>0</v>
      </c>
      <c r="I59" s="28">
        <v>0</v>
      </c>
      <c r="J59" s="28">
        <v>3152.96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3152.96</v>
      </c>
    </row>
    <row r="60" spans="2:17" x14ac:dyDescent="0.25">
      <c r="B60" s="27" t="s">
        <v>65</v>
      </c>
      <c r="C60" s="1">
        <f>16850000+1000000</f>
        <v>17850000</v>
      </c>
      <c r="D60" s="1">
        <v>16875000</v>
      </c>
      <c r="E60" s="1">
        <v>248085.01</v>
      </c>
      <c r="F60" s="1">
        <v>70667.05</v>
      </c>
      <c r="G60" s="28">
        <v>293958.03999999998</v>
      </c>
      <c r="H60" s="28">
        <v>0</v>
      </c>
      <c r="I60" s="28">
        <v>134284</v>
      </c>
      <c r="J60" s="28">
        <v>391041.05</v>
      </c>
      <c r="K60" s="28">
        <v>0</v>
      </c>
      <c r="L60" s="28">
        <v>0</v>
      </c>
      <c r="M60" s="28">
        <v>0</v>
      </c>
      <c r="N60" s="1">
        <v>0</v>
      </c>
      <c r="O60" s="1">
        <v>0</v>
      </c>
      <c r="P60" s="28">
        <v>0</v>
      </c>
      <c r="Q6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1138035.1499999999</v>
      </c>
    </row>
    <row r="61" spans="2:17" x14ac:dyDescent="0.25">
      <c r="B61" s="27" t="s">
        <v>66</v>
      </c>
      <c r="C61" s="53">
        <v>0</v>
      </c>
      <c r="D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7" t="s">
        <v>67</v>
      </c>
      <c r="C62" s="53">
        <v>0</v>
      </c>
      <c r="D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7" t="s">
        <v>68</v>
      </c>
      <c r="C63" s="53">
        <v>0</v>
      </c>
      <c r="D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7" t="s">
        <v>69</v>
      </c>
      <c r="C64" s="53">
        <v>0</v>
      </c>
      <c r="D64" s="1">
        <v>2800000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4" t="s">
        <v>70</v>
      </c>
      <c r="C65" s="25">
        <f>+C66</f>
        <v>1000000</v>
      </c>
      <c r="D65" s="28">
        <f>+E66+E67+E68+E69</f>
        <v>0</v>
      </c>
      <c r="F65" s="28">
        <f t="shared" ref="F65:O65" si="8">+F66+F67+F68+F69</f>
        <v>0</v>
      </c>
      <c r="G65" s="28">
        <f t="shared" si="8"/>
        <v>0</v>
      </c>
      <c r="H65" s="28">
        <f t="shared" si="8"/>
        <v>0</v>
      </c>
      <c r="I65" s="28">
        <f t="shared" si="8"/>
        <v>0</v>
      </c>
      <c r="J65" s="28">
        <f t="shared" si="8"/>
        <v>0</v>
      </c>
      <c r="K65" s="28">
        <v>0</v>
      </c>
      <c r="L65" s="28">
        <f t="shared" si="8"/>
        <v>0</v>
      </c>
      <c r="M65" s="28">
        <f t="shared" si="8"/>
        <v>0</v>
      </c>
      <c r="N65" s="28">
        <f t="shared" si="8"/>
        <v>0</v>
      </c>
      <c r="O65" s="28">
        <f t="shared" si="8"/>
        <v>0</v>
      </c>
      <c r="P65" s="28">
        <f>+P66+P67+P68+P69</f>
        <v>0</v>
      </c>
      <c r="Q6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7" t="s">
        <v>71</v>
      </c>
      <c r="C66" s="1">
        <v>1000000</v>
      </c>
      <c r="D66" s="1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1">
        <v>0</v>
      </c>
      <c r="O66" s="1">
        <v>0</v>
      </c>
      <c r="P66" s="28">
        <v>0</v>
      </c>
      <c r="Q6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7" t="s">
        <v>72</v>
      </c>
      <c r="C67" s="53"/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7" t="s">
        <v>73</v>
      </c>
      <c r="C68" s="53"/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7" t="s">
        <v>74</v>
      </c>
      <c r="C69" s="53"/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4" t="s">
        <v>75</v>
      </c>
      <c r="C70" s="25"/>
      <c r="E70" s="32"/>
      <c r="F70" s="32">
        <v>0</v>
      </c>
      <c r="G70" s="29"/>
      <c r="H70" s="30"/>
      <c r="I70" s="30">
        <v>0</v>
      </c>
      <c r="J70" s="30"/>
      <c r="K70" s="30">
        <v>0</v>
      </c>
      <c r="L70" s="30">
        <v>0</v>
      </c>
      <c r="M70" s="30"/>
      <c r="N70" s="30"/>
      <c r="O70" s="30">
        <v>0</v>
      </c>
      <c r="P70" s="30">
        <f>+P71+P72</f>
        <v>0</v>
      </c>
      <c r="Q7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7" t="s">
        <v>76</v>
      </c>
      <c r="C71" s="53"/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7" t="s">
        <v>77</v>
      </c>
      <c r="C72" s="53"/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4" t="s">
        <v>78</v>
      </c>
      <c r="C73" s="25"/>
      <c r="E73" s="32"/>
      <c r="F73" s="32">
        <v>0</v>
      </c>
      <c r="G73" s="29"/>
      <c r="H73" s="30"/>
      <c r="I73" s="30">
        <v>0</v>
      </c>
      <c r="J73" s="30"/>
      <c r="K73" s="30">
        <v>0</v>
      </c>
      <c r="L73" s="30"/>
      <c r="M73" s="30"/>
      <c r="N73" s="30"/>
      <c r="O73" s="30">
        <v>0</v>
      </c>
      <c r="P73" s="30">
        <f>+P74+P75+P76</f>
        <v>0</v>
      </c>
      <c r="Q7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7" t="s">
        <v>79</v>
      </c>
      <c r="C74" s="53"/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7" t="s">
        <v>80</v>
      </c>
      <c r="C75" s="53"/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7" t="s">
        <v>81</v>
      </c>
      <c r="C76" s="53"/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3" t="s">
        <v>82</v>
      </c>
      <c r="C77" s="54"/>
      <c r="D77" s="54">
        <f>+D73+D70+C65+D55+D47+D39+D28+D18+D12</f>
        <v>742981000</v>
      </c>
      <c r="E77" s="34">
        <f>+E73+E70+D65+E55+E47+E39+E28+E18+E12</f>
        <v>49754052.519999996</v>
      </c>
      <c r="F77" s="34">
        <f t="shared" ref="F77:P77" si="9">+F73+F70+F65+F55+F47+F39+F28+F18+F12</f>
        <v>69453229.039999992</v>
      </c>
      <c r="G77" s="34">
        <f t="shared" si="9"/>
        <v>78492195.289999992</v>
      </c>
      <c r="H77" s="34">
        <f t="shared" si="9"/>
        <v>15914449.09</v>
      </c>
      <c r="I77" s="34">
        <f t="shared" si="9"/>
        <v>43386026.829999998</v>
      </c>
      <c r="J77" s="34">
        <f t="shared" si="9"/>
        <v>42342372.43</v>
      </c>
      <c r="K77" s="34">
        <f t="shared" si="9"/>
        <v>0</v>
      </c>
      <c r="L77" s="34">
        <f t="shared" si="9"/>
        <v>0</v>
      </c>
      <c r="M77" s="34">
        <f t="shared" si="9"/>
        <v>0</v>
      </c>
      <c r="N77" s="34">
        <f t="shared" si="9"/>
        <v>0</v>
      </c>
      <c r="O77" s="34">
        <f t="shared" si="9"/>
        <v>0</v>
      </c>
      <c r="P77" s="34">
        <f t="shared" si="9"/>
        <v>0</v>
      </c>
      <c r="Q77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299342325.19999999</v>
      </c>
    </row>
    <row r="78" spans="2:17" x14ac:dyDescent="0.25">
      <c r="B78" s="31"/>
      <c r="C78" s="46"/>
      <c r="E78" s="28"/>
      <c r="F78" s="29"/>
      <c r="G78" s="29"/>
      <c r="H78" s="30"/>
      <c r="I78" s="30"/>
      <c r="J78" s="30"/>
      <c r="K78" s="30"/>
      <c r="L78" s="30"/>
      <c r="M78" s="30"/>
      <c r="N78" s="30"/>
      <c r="O78" s="30"/>
      <c r="P78" s="30"/>
      <c r="Q7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4" t="s">
        <v>83</v>
      </c>
      <c r="C79" s="25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4" t="s">
        <v>84</v>
      </c>
      <c r="C80" s="25"/>
      <c r="E80" s="32"/>
      <c r="F80" s="29"/>
      <c r="G80" s="29"/>
      <c r="H80" s="30">
        <v>0</v>
      </c>
      <c r="I80" s="30"/>
      <c r="J80" s="30"/>
      <c r="K80" s="30"/>
      <c r="L80" s="30"/>
      <c r="M80" s="30"/>
      <c r="N80" s="30"/>
      <c r="O80" s="30"/>
      <c r="P80" s="30"/>
      <c r="Q8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7" t="s">
        <v>85</v>
      </c>
      <c r="C81" s="53"/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7" t="s">
        <v>86</v>
      </c>
      <c r="C82" s="53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4" t="s">
        <v>87</v>
      </c>
      <c r="C83" s="25"/>
      <c r="E83" s="32"/>
      <c r="F83" s="29"/>
      <c r="G83" s="29"/>
      <c r="H83" s="30"/>
      <c r="I83" s="30"/>
      <c r="J83" s="30"/>
      <c r="K83" s="30"/>
      <c r="L83" s="30"/>
      <c r="M83" s="30"/>
      <c r="N83" s="30"/>
      <c r="O83" s="30"/>
      <c r="P83" s="30"/>
      <c r="Q8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7" t="s">
        <v>88</v>
      </c>
      <c r="C84" s="53"/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89</v>
      </c>
      <c r="C85" s="53"/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4" t="s">
        <v>90</v>
      </c>
      <c r="C86" s="25"/>
      <c r="E86" s="32"/>
      <c r="F86" s="29"/>
      <c r="G86" s="29"/>
      <c r="H86" s="30"/>
      <c r="I86" s="30"/>
      <c r="J86" s="30"/>
      <c r="K86" s="30"/>
      <c r="L86" s="30"/>
      <c r="M86" s="30"/>
      <c r="N86" s="30"/>
      <c r="O86" s="30"/>
      <c r="P86" s="30"/>
      <c r="Q8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7" t="s">
        <v>91</v>
      </c>
      <c r="C87" s="53"/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3" t="s">
        <v>92</v>
      </c>
      <c r="C88" s="54"/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f t="shared" ref="O88:P88" si="10">SUM(O81:O87)</f>
        <v>0</v>
      </c>
      <c r="P88" s="34">
        <f t="shared" si="10"/>
        <v>0</v>
      </c>
      <c r="Q88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19" customFormat="1" x14ac:dyDescent="0.25">
      <c r="B89" s="16"/>
      <c r="C89" s="55"/>
      <c r="D89" s="74"/>
      <c r="E89" s="21"/>
      <c r="F89" s="21"/>
      <c r="G89" s="17"/>
      <c r="H89" s="17"/>
      <c r="I89" s="18"/>
      <c r="J89" s="18"/>
      <c r="K89" s="18"/>
      <c r="L89" s="18"/>
      <c r="M89" s="18"/>
      <c r="N89" s="18"/>
      <c r="O89" s="18"/>
      <c r="P89" s="18"/>
      <c r="Q8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56">
        <f>+C12+C18+C28+C55+C65</f>
        <v>900000000</v>
      </c>
      <c r="D90" s="75">
        <f>+D12+D18+D28+D55+D65</f>
        <v>741981000</v>
      </c>
      <c r="E90" s="22">
        <f>E77+E88</f>
        <v>49754052.519999996</v>
      </c>
      <c r="F90" s="22">
        <f t="shared" ref="F90:O90" si="11">F77+F88</f>
        <v>69453229.039999992</v>
      </c>
      <c r="G90" s="22">
        <f t="shared" si="11"/>
        <v>78492195.289999992</v>
      </c>
      <c r="H90" s="22">
        <f t="shared" si="11"/>
        <v>15914449.09</v>
      </c>
      <c r="I90" s="22">
        <f t="shared" si="11"/>
        <v>43386026.829999998</v>
      </c>
      <c r="J90" s="22">
        <f t="shared" si="11"/>
        <v>42342372.43</v>
      </c>
      <c r="K90" s="22">
        <f t="shared" si="11"/>
        <v>0</v>
      </c>
      <c r="L90" s="22">
        <f t="shared" si="11"/>
        <v>0</v>
      </c>
      <c r="M90" s="22">
        <f t="shared" si="11"/>
        <v>0</v>
      </c>
      <c r="N90" s="22">
        <f t="shared" si="11"/>
        <v>0</v>
      </c>
      <c r="O90" s="22">
        <f t="shared" si="11"/>
        <v>0</v>
      </c>
      <c r="P90" s="22">
        <f>P77+P88</f>
        <v>0</v>
      </c>
      <c r="Q90" s="4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299342325.19999999</v>
      </c>
    </row>
    <row r="91" spans="2:17" s="5" customFormat="1" ht="15.75" x14ac:dyDescent="0.25">
      <c r="B91" s="4" t="s">
        <v>94</v>
      </c>
      <c r="C91" s="57"/>
      <c r="H91" s="6"/>
      <c r="I91" s="6"/>
      <c r="J91" s="6"/>
      <c r="K91" s="6"/>
      <c r="L91" s="6"/>
      <c r="M91" s="6"/>
      <c r="N91" s="6"/>
      <c r="O91" s="6"/>
      <c r="P91" s="6"/>
    </row>
    <row r="92" spans="2:17" s="5" customFormat="1" ht="15.75" x14ac:dyDescent="0.25">
      <c r="B92" s="7" t="s">
        <v>95</v>
      </c>
      <c r="C92" s="58"/>
      <c r="H92" s="6"/>
      <c r="I92" s="6"/>
      <c r="J92" s="6"/>
      <c r="K92" s="6"/>
      <c r="L92" s="6"/>
      <c r="M92" s="6"/>
      <c r="N92" s="6"/>
      <c r="O92" s="6"/>
      <c r="P92" s="6"/>
    </row>
    <row r="93" spans="2:17" s="5" customFormat="1" ht="15.75" x14ac:dyDescent="0.25">
      <c r="B93" s="7" t="s">
        <v>96</v>
      </c>
      <c r="C93" s="58"/>
      <c r="H93" s="6"/>
      <c r="I93" s="6"/>
      <c r="J93" s="6"/>
      <c r="K93" s="6"/>
      <c r="L93" s="6">
        <f>+L92-L91</f>
        <v>0</v>
      </c>
      <c r="M93" s="6"/>
      <c r="N93" s="6"/>
      <c r="O93" s="6"/>
      <c r="P93" s="6"/>
    </row>
    <row r="94" spans="2:17" s="5" customFormat="1" ht="15.75" x14ac:dyDescent="0.25">
      <c r="B94" s="7" t="s">
        <v>97</v>
      </c>
      <c r="C94" s="58"/>
      <c r="H94" s="6"/>
      <c r="I94" s="6"/>
      <c r="J94" s="6"/>
      <c r="K94" s="6"/>
      <c r="L94" s="6"/>
      <c r="M94" s="6"/>
      <c r="N94" s="6"/>
      <c r="O94" s="6"/>
      <c r="P94" s="6"/>
    </row>
    <row r="95" spans="2:17" s="5" customFormat="1" ht="15.75" x14ac:dyDescent="0.25">
      <c r="B95" s="7" t="s">
        <v>98</v>
      </c>
      <c r="C95" s="58"/>
      <c r="H95" s="6"/>
      <c r="I95" s="6"/>
      <c r="J95" s="6"/>
      <c r="K95" s="6"/>
      <c r="L95" s="6"/>
      <c r="M95" s="6"/>
      <c r="N95" s="6"/>
      <c r="O95" s="6" t="s">
        <v>100</v>
      </c>
      <c r="P95" s="6"/>
    </row>
    <row r="96" spans="2:17" s="5" customFormat="1" ht="15.75" x14ac:dyDescent="0.25">
      <c r="B96" s="7" t="s">
        <v>99</v>
      </c>
      <c r="C96" s="58"/>
      <c r="H96" s="6"/>
      <c r="I96" s="6"/>
      <c r="J96" s="6"/>
      <c r="K96" s="6"/>
      <c r="L96" s="6"/>
      <c r="M96" s="6"/>
      <c r="N96" s="6"/>
      <c r="O96" s="6"/>
      <c r="P96" s="6"/>
    </row>
    <row r="97" spans="1:17" s="1" customFormat="1" ht="18.75" x14ac:dyDescent="0.3">
      <c r="B97" s="67" t="s">
        <v>108</v>
      </c>
      <c r="C97" s="59"/>
      <c r="H97" s="2"/>
      <c r="I97" s="2"/>
      <c r="J97" s="2"/>
      <c r="K97" s="2"/>
      <c r="L97" s="2"/>
      <c r="M97" s="2"/>
      <c r="N97" s="2"/>
      <c r="O97" s="2"/>
      <c r="P97" s="2"/>
    </row>
    <row r="98" spans="1:17" s="1" customFormat="1" ht="15.75" x14ac:dyDescent="0.25">
      <c r="B98" s="68" t="s">
        <v>112</v>
      </c>
      <c r="C98" s="59"/>
      <c r="H98" s="2"/>
      <c r="I98" s="2"/>
      <c r="J98" s="2"/>
      <c r="K98" s="2"/>
      <c r="L98" s="2"/>
      <c r="M98" s="2"/>
      <c r="N98" s="2"/>
      <c r="O98" s="2"/>
      <c r="P98" s="2"/>
    </row>
    <row r="99" spans="1:17" s="1" customFormat="1" ht="18" x14ac:dyDescent="0.25">
      <c r="B99" s="7" t="s">
        <v>113</v>
      </c>
      <c r="C99" s="59"/>
      <c r="H99" s="37"/>
      <c r="I99" s="37"/>
      <c r="M99" s="2"/>
      <c r="N99" s="2"/>
      <c r="O99" s="2"/>
      <c r="P99" s="2"/>
    </row>
    <row r="100" spans="1:17" s="8" customFormat="1" ht="18" x14ac:dyDescent="0.25">
      <c r="B100" s="7" t="s">
        <v>114</v>
      </c>
      <c r="H100" s="35"/>
      <c r="I100" s="35"/>
      <c r="M100" s="10"/>
      <c r="N100" s="10"/>
      <c r="O100" s="10"/>
      <c r="P100" s="10"/>
    </row>
    <row r="101" spans="1:17" s="12" customFormat="1" ht="18" x14ac:dyDescent="0.25">
      <c r="A101" s="11"/>
      <c r="B101" s="7" t="s">
        <v>115</v>
      </c>
      <c r="C101" s="23"/>
      <c r="D101" s="23"/>
      <c r="E101" s="23"/>
      <c r="F101" s="35"/>
      <c r="G101" s="35"/>
      <c r="H101" s="35"/>
      <c r="I101" s="35"/>
      <c r="J101" s="40"/>
      <c r="K101" s="40"/>
      <c r="L101" s="23"/>
      <c r="M101" s="23"/>
      <c r="N101" s="23"/>
      <c r="O101" s="23"/>
      <c r="P101" s="23"/>
      <c r="Q101" s="23"/>
    </row>
    <row r="102" spans="1:17" s="12" customFormat="1" ht="15" customHeight="1" x14ac:dyDescent="0.25">
      <c r="A102" s="13"/>
      <c r="B102" s="7" t="s">
        <v>116</v>
      </c>
      <c r="C102" s="23"/>
      <c r="D102" s="23"/>
      <c r="E102" s="23"/>
      <c r="F102" s="35"/>
      <c r="G102" s="35"/>
      <c r="H102" s="35"/>
      <c r="I102" s="35"/>
      <c r="J102" s="35"/>
      <c r="K102" s="35"/>
      <c r="L102" s="23"/>
      <c r="M102" s="23"/>
      <c r="N102" s="23"/>
      <c r="O102" s="23"/>
      <c r="P102" s="23"/>
      <c r="Q102" s="23"/>
    </row>
    <row r="103" spans="1:17" s="12" customFormat="1" ht="18" x14ac:dyDescent="0.25">
      <c r="A103" s="13"/>
      <c r="C103" s="23"/>
      <c r="D103" s="23"/>
      <c r="E103" s="23"/>
      <c r="F103" s="35"/>
      <c r="G103" s="35"/>
      <c r="H103" s="35"/>
      <c r="I103" s="35"/>
      <c r="J103" s="35"/>
      <c r="K103" s="35"/>
      <c r="L103" s="23"/>
      <c r="M103" s="23"/>
      <c r="N103" s="23"/>
      <c r="O103" s="23"/>
      <c r="P103" s="23"/>
      <c r="Q103" s="23"/>
    </row>
    <row r="104" spans="1:17" s="12" customFormat="1" ht="18" x14ac:dyDescent="0.25">
      <c r="A104" s="13"/>
      <c r="C104" s="23"/>
      <c r="D104" s="23"/>
      <c r="E104" s="23"/>
      <c r="F104" s="23"/>
      <c r="G104" s="23"/>
      <c r="H104" s="35"/>
      <c r="I104" s="35"/>
      <c r="J104" s="35"/>
      <c r="K104" s="35"/>
      <c r="L104" s="23"/>
      <c r="M104" s="23"/>
      <c r="N104" s="23"/>
      <c r="O104" s="23"/>
      <c r="P104" s="23"/>
      <c r="Q104" s="23"/>
    </row>
    <row r="105" spans="1:17" s="12" customFormat="1" ht="18" x14ac:dyDescent="0.25">
      <c r="A105" s="13"/>
      <c r="C105" s="23"/>
      <c r="D105" s="23"/>
      <c r="E105" s="77" t="s">
        <v>110</v>
      </c>
      <c r="F105" s="77"/>
      <c r="G105" s="77"/>
      <c r="H105" s="35"/>
      <c r="I105" s="35"/>
      <c r="J105" s="78" t="s">
        <v>111</v>
      </c>
      <c r="K105" s="78"/>
      <c r="L105" s="78"/>
      <c r="M105" s="23"/>
      <c r="N105" s="23"/>
      <c r="O105" s="23"/>
      <c r="P105" s="23"/>
      <c r="Q105" s="23"/>
    </row>
    <row r="106" spans="1:17" s="12" customFormat="1" ht="18" x14ac:dyDescent="0.25">
      <c r="A106" s="13"/>
      <c r="C106" s="23"/>
      <c r="D106" s="23"/>
      <c r="E106" s="82" t="s">
        <v>109</v>
      </c>
      <c r="F106" s="82"/>
      <c r="G106" s="82"/>
      <c r="H106" s="1"/>
      <c r="I106" s="1"/>
      <c r="J106" s="76" t="s">
        <v>107</v>
      </c>
      <c r="K106" s="76"/>
      <c r="L106" s="76"/>
      <c r="M106" s="23"/>
      <c r="N106" s="23"/>
      <c r="O106" s="23"/>
      <c r="P106" s="23"/>
      <c r="Q106" s="23"/>
    </row>
    <row r="107" spans="1:17" s="12" customFormat="1" ht="18" x14ac:dyDescent="0.25">
      <c r="A107" s="13"/>
      <c r="C107" s="23"/>
      <c r="D107" s="23"/>
      <c r="E107" s="23"/>
      <c r="F107" s="23"/>
      <c r="G107" s="1"/>
      <c r="H107" s="1"/>
      <c r="I107" s="1"/>
      <c r="J107" s="78"/>
      <c r="K107" s="78"/>
      <c r="L107" s="23"/>
      <c r="M107" s="23"/>
      <c r="N107" s="23"/>
      <c r="O107" s="23"/>
      <c r="P107" s="23"/>
      <c r="Q107" s="23"/>
    </row>
    <row r="108" spans="1:17" s="12" customFormat="1" ht="18" x14ac:dyDescent="0.25">
      <c r="A108" s="13"/>
      <c r="C108" s="23"/>
      <c r="D108" s="23"/>
      <c r="E108" s="23"/>
      <c r="F108" s="36"/>
      <c r="G108" s="36"/>
      <c r="H108" s="36"/>
      <c r="I108" s="35"/>
      <c r="J108" s="41"/>
      <c r="K108" s="42"/>
      <c r="L108" s="23"/>
      <c r="M108" s="23"/>
      <c r="N108" s="23"/>
      <c r="O108" s="23"/>
      <c r="P108" s="23"/>
      <c r="Q108" s="23"/>
    </row>
    <row r="109" spans="1:17" s="12" customFormat="1" ht="15" customHeight="1" x14ac:dyDescent="0.2">
      <c r="A109" s="13"/>
      <c r="C109" s="23"/>
      <c r="D109" s="23"/>
      <c r="E109" s="23"/>
      <c r="F109" s="23"/>
      <c r="G109" s="23"/>
      <c r="H109" s="38"/>
      <c r="I109" s="39"/>
      <c r="J109" s="39"/>
      <c r="K109" s="23"/>
      <c r="L109" s="23"/>
      <c r="M109" s="23"/>
      <c r="N109" s="23"/>
      <c r="O109" s="23"/>
      <c r="P109" s="23"/>
      <c r="Q109" s="23"/>
    </row>
    <row r="110" spans="1:17" s="8" customFormat="1" ht="14.25" x14ac:dyDescent="0.2">
      <c r="B110" s="9"/>
      <c r="H110" s="14"/>
      <c r="I110" s="10"/>
      <c r="J110" s="10"/>
      <c r="K110" s="10"/>
      <c r="L110" s="10"/>
      <c r="M110" s="10"/>
      <c r="N110" s="10"/>
      <c r="O110" s="10"/>
      <c r="P110" s="10"/>
    </row>
    <row r="111" spans="1:17" s="8" customFormat="1" ht="14.25" x14ac:dyDescent="0.2">
      <c r="B111" s="9"/>
      <c r="H111" s="14"/>
      <c r="I111" s="10"/>
      <c r="J111" s="10"/>
      <c r="K111" s="10"/>
      <c r="L111" s="10"/>
      <c r="M111" s="10"/>
      <c r="N111" s="10"/>
      <c r="O111" s="10"/>
      <c r="P111" s="10"/>
    </row>
    <row r="112" spans="1:17" s="8" customFormat="1" ht="14.25" x14ac:dyDescent="0.2">
      <c r="B112" s="9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2:16" s="8" customFormat="1" ht="14.25" x14ac:dyDescent="0.2">
      <c r="B113" s="9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2:16" s="1" customFormat="1" x14ac:dyDescent="0.25">
      <c r="B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JUNIO</vt:lpstr>
      <vt:lpstr>'EJE. PORTAL JUNIO'!Área_de_impresión</vt:lpstr>
      <vt:lpstr>'EJE. PORTAL JUNIO'!Títulos_a_imprimir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Betzy Suazo Lagrange</cp:lastModifiedBy>
  <cp:lastPrinted>2026-03-31T14:02:47Z</cp:lastPrinted>
  <dcterms:created xsi:type="dcterms:W3CDTF">2019-02-08T13:48:25Z</dcterms:created>
  <dcterms:modified xsi:type="dcterms:W3CDTF">2026-07-02T15:04:02Z</dcterms:modified>
</cp:coreProperties>
</file>