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DICIEMBRE\"/>
    </mc:Choice>
  </mc:AlternateContent>
  <bookViews>
    <workbookView xWindow="0" yWindow="0" windowWidth="20490" windowHeight="6855"/>
  </bookViews>
  <sheets>
    <sheet name="EJE. PORTAL DICIEMBRE 2022" sheetId="1" r:id="rId1"/>
    <sheet name="Hoja1" sheetId="2" r:id="rId2"/>
    <sheet name="2.6" sheetId="5" r:id="rId3"/>
    <sheet name="2.3" sheetId="4" r:id="rId4"/>
    <sheet name="2.2" sheetId="3" r:id="rId5"/>
  </sheets>
  <externalReferences>
    <externalReference r:id="rId6"/>
  </externalReferences>
  <definedNames>
    <definedName name="_xlnm._FilterDatabase" localSheetId="1" hidden="1">Hoja1!$C$2:$H$83</definedName>
    <definedName name="_xlnm.Print_Area" localSheetId="0">'EJE. PORTAL DICIEMBRE 2022'!$A$1:$Q$122</definedName>
    <definedName name="_xlnm.Print_Titles" localSheetId="0">'EJE. PORTAL DICIEMBRE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5" i="1" l="1"/>
  <c r="P59" i="1"/>
  <c r="P58" i="1"/>
  <c r="P40" i="1"/>
  <c r="P37" i="1"/>
  <c r="P34" i="1"/>
  <c r="P33" i="1"/>
  <c r="P32" i="1"/>
  <c r="P31" i="1"/>
  <c r="P29" i="1"/>
  <c r="P27" i="1"/>
  <c r="P22" i="1"/>
  <c r="P21" i="1"/>
  <c r="K68" i="2" l="1"/>
  <c r="K64" i="2"/>
  <c r="H83" i="2"/>
  <c r="F11" i="5"/>
  <c r="F9" i="5"/>
  <c r="F6" i="5"/>
  <c r="E69" i="4"/>
  <c r="E67" i="4"/>
  <c r="E33" i="4"/>
  <c r="E22" i="4"/>
  <c r="E14" i="4"/>
  <c r="E9" i="4"/>
  <c r="E6" i="4"/>
  <c r="E37" i="3"/>
  <c r="E35" i="3"/>
  <c r="E32" i="3"/>
  <c r="E26" i="3"/>
  <c r="E22" i="3"/>
  <c r="E19" i="3"/>
  <c r="E14" i="3"/>
  <c r="F19" i="2"/>
  <c r="F27" i="2"/>
  <c r="F49" i="2"/>
  <c r="F71" i="2"/>
  <c r="F70" i="2"/>
  <c r="F26" i="2"/>
  <c r="F45" i="2"/>
  <c r="F16" i="2"/>
  <c r="F15" i="2"/>
  <c r="F69" i="2"/>
  <c r="F37" i="2"/>
  <c r="F68" i="2"/>
  <c r="F36" i="2"/>
  <c r="F67" i="2"/>
  <c r="F66" i="2"/>
  <c r="F31" i="2"/>
  <c r="F52" i="2"/>
  <c r="F65" i="2"/>
  <c r="F44" i="2"/>
  <c r="F64" i="2"/>
  <c r="F63" i="2"/>
  <c r="F43" i="2"/>
  <c r="F7" i="2"/>
  <c r="F4" i="2"/>
  <c r="F76" i="2"/>
  <c r="F62" i="2"/>
  <c r="F75" i="2"/>
  <c r="F13" i="2"/>
  <c r="F48" i="2"/>
  <c r="F47" i="2"/>
  <c r="F6" i="2"/>
  <c r="F3" i="2"/>
  <c r="F8" i="2"/>
  <c r="F12" i="2"/>
  <c r="F5" i="2"/>
  <c r="F25" i="2"/>
  <c r="F78" i="2"/>
  <c r="F30" i="2"/>
  <c r="F74" i="2"/>
  <c r="F51" i="2"/>
  <c r="F11" i="2"/>
  <c r="F61" i="2"/>
  <c r="F60" i="2"/>
  <c r="F72" i="2"/>
  <c r="F59" i="2"/>
  <c r="F77" i="2"/>
  <c r="F58" i="2"/>
  <c r="F57" i="2"/>
  <c r="F10" i="2"/>
  <c r="F9" i="2"/>
  <c r="F20" i="2"/>
  <c r="F83" i="2"/>
  <c r="F23" i="2"/>
  <c r="F22" i="2"/>
  <c r="F24" i="2"/>
  <c r="F42" i="2"/>
  <c r="F73" i="2"/>
  <c r="F56" i="2"/>
  <c r="F17" i="2"/>
  <c r="F46" i="2"/>
  <c r="F82" i="2"/>
  <c r="F81" i="2"/>
  <c r="F50" i="2"/>
  <c r="F21" i="2"/>
  <c r="F39" i="2"/>
  <c r="F38" i="2"/>
  <c r="F55" i="2"/>
  <c r="F35" i="2"/>
  <c r="F54" i="2"/>
  <c r="F34" i="2"/>
  <c r="F28" i="2"/>
  <c r="F33" i="2"/>
  <c r="F32" i="2"/>
  <c r="F41" i="2"/>
  <c r="F40" i="2"/>
  <c r="F29" i="2"/>
  <c r="F53" i="2"/>
  <c r="F18" i="2"/>
  <c r="F79" i="2"/>
  <c r="F80" i="2"/>
  <c r="F14" i="2"/>
  <c r="Q76" i="1" l="1"/>
  <c r="M20" i="1" l="1"/>
  <c r="L57" i="1" l="1"/>
  <c r="D20" i="1" l="1"/>
  <c r="E20" i="1"/>
  <c r="E14" i="1"/>
  <c r="Q91" i="1" l="1"/>
  <c r="Q89" i="1"/>
  <c r="Q88" i="1"/>
  <c r="Q87" i="1"/>
  <c r="Q86" i="1"/>
  <c r="Q85" i="1"/>
  <c r="Q84" i="1"/>
  <c r="Q83" i="1"/>
  <c r="Q82" i="1"/>
  <c r="Q81" i="1"/>
  <c r="Q80" i="1"/>
  <c r="Q78" i="1"/>
  <c r="Q77" i="1"/>
  <c r="Q74" i="1"/>
  <c r="Q73" i="1"/>
  <c r="Q71" i="1"/>
  <c r="Q70" i="1"/>
  <c r="Q69" i="1"/>
  <c r="Q68" i="1"/>
  <c r="Q66" i="1"/>
  <c r="Q65" i="1"/>
  <c r="Q64" i="1"/>
  <c r="Q63" i="1"/>
  <c r="Q62" i="1"/>
  <c r="Q61" i="1"/>
  <c r="Q60" i="1"/>
  <c r="Q59" i="1"/>
  <c r="Q58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0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4" i="1"/>
  <c r="Q23" i="1"/>
  <c r="Q22" i="1"/>
  <c r="Q21" i="1"/>
  <c r="Q19" i="1"/>
  <c r="Q18" i="1"/>
  <c r="Q17" i="1"/>
  <c r="Q16" i="1"/>
  <c r="Q15" i="1"/>
  <c r="Q13" i="1"/>
  <c r="J30" i="1" l="1"/>
  <c r="J20" i="1"/>
  <c r="I20" i="1" l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G20" i="1"/>
  <c r="G14" i="1"/>
  <c r="H14" i="1"/>
  <c r="M14" i="1"/>
  <c r="P67" i="1"/>
  <c r="P72" i="1"/>
  <c r="Q72" i="1" s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20" i="1" l="1"/>
  <c r="P79" i="1"/>
  <c r="O79" i="1"/>
  <c r="N79" i="1"/>
  <c r="N92" i="1" s="1"/>
  <c r="H79" i="1"/>
  <c r="H92" i="1" s="1"/>
  <c r="M79" i="1"/>
  <c r="G79" i="1"/>
  <c r="G92" i="1" s="1"/>
  <c r="L14" i="1"/>
  <c r="M92" i="1" l="1"/>
  <c r="L30" i="1" l="1"/>
  <c r="L79" i="1" l="1"/>
  <c r="L92" i="1" s="1"/>
  <c r="K30" i="1" l="1"/>
  <c r="K57" i="1" l="1"/>
  <c r="K14" i="1"/>
  <c r="K79" i="1" l="1"/>
  <c r="K92" i="1" s="1"/>
  <c r="J14" i="1" l="1"/>
  <c r="J79" i="1" s="1"/>
  <c r="J92" i="1" l="1"/>
  <c r="I30" i="1"/>
  <c r="I14" i="1"/>
  <c r="I57" i="1"/>
  <c r="F57" i="1"/>
  <c r="Q57" i="1" s="1"/>
  <c r="I79" i="1" l="1"/>
  <c r="I92" i="1" s="1"/>
  <c r="F30" i="1" l="1"/>
  <c r="F79" i="1" s="1"/>
  <c r="F92" i="1" s="1"/>
  <c r="Q14" i="1" l="1"/>
  <c r="E30" i="1"/>
  <c r="Q30" i="1" s="1"/>
  <c r="P90" i="1"/>
  <c r="O90" i="1"/>
  <c r="Q90" i="1" s="1"/>
  <c r="O92" i="1" l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<sst xmlns="http://schemas.openxmlformats.org/spreadsheetml/2006/main" count="292" uniqueCount="229">
  <si>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</si>
  <si>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</si>
  <si>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</si>
  <si>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</si>
  <si>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</si>
  <si>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</si>
  <si>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</si>
  <si>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</si>
  <si>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</si>
  <si>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</si>
  <si>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</si>
  <si>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</si>
  <si>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</si>
  <si>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</si>
  <si>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</si>
  <si>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</si>
  <si>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</si>
  <si>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</si>
  <si>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</si>
  <si>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</si>
  <si>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</si>
  <si>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</si>
  <si>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</si>
  <si>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</si>
  <si>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</si>
  <si>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</si>
  <si>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</si>
  <si>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</si>
  <si>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</si>
  <si>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</si>
  <si>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</si>
  <si>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</si>
  <si>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</si>
  <si>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</si>
  <si>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</si>
  <si>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</si>
  <si>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</si>
  <si>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</si>
  <si>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</si>
  <si>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</si>
  <si>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</si>
  <si>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</si>
  <si>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</si>
  <si>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</si>
  <si>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</si>
  <si>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</si>
  <si>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</si>
  <si>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</si>
  <si>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</si>
  <si>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</si>
  <si>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</si>
  <si>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</si>
  <si>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</si>
  <si>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</si>
  <si>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</si>
  <si>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</si>
  <si>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</si>
  <si>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</si>
  <si>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</si>
  <si>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</si>
  <si>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</si>
  <si>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</si>
  <si>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</si>
  <si>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</si>
  <si>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</si>
  <si>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</si>
  <si>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</si>
  <si>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</si>
  <si>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</si>
  <si>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</si>
  <si>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</si>
  <si>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</si>
  <si>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</si>
  <si>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</si>
  <si>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</si>
  <si>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</si>
  <si>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</si>
  <si>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</si>
  <si>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</si>
  <si>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</si>
  <si>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</si>
  <si>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</si>
  <si>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</si>
  <si>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</si>
  <si>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</si>
  <si>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</si>
  <si>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</si>
  <si>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</si>
  <si>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</si>
  <si>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</si>
  <si>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</si>
  <si>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</si>
  <si>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</si>
  <si>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</si>
  <si>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</si>
  <si>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</si>
  <si>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</si>
  <si>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</si>
  <si>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</si>
  <si>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</si>
  <si>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</si>
  <si>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</si>
  <si>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</si>
  <si>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</si>
  <si>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</si>
  <si>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</si>
  <si>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</si>
  <si>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</si>
  <si>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</si>
  <si>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Presupuesto aprobado</t>
  </si>
  <si>
    <t xml:space="preserve">Presupuesto modificado / vigente </t>
  </si>
  <si>
    <t>EDITORA DEL CARIBE CXA</t>
  </si>
  <si>
    <t>PAGO POR EL SERVICIO DE PUBLICIDAD POR DOS DÍAS EN PERIÓDICOS DE CIRCULACIÓN NACIONAL</t>
  </si>
  <si>
    <t>SIMPAPEL, S.R.L.</t>
  </si>
  <si>
    <t>PAGO POR LA COMPRA DE DOS ESCANER PARA EL USO DE TECNOLOGÍA</t>
  </si>
  <si>
    <t>MUEBLES OMAR, S.A.</t>
  </si>
  <si>
    <t>PAGO POR LA COMPRA DE MOBILIARIOS Y EQUIPOS DE OFICINA</t>
  </si>
  <si>
    <t>KYODOM DOCUMENT SOLUTIONS</t>
  </si>
  <si>
    <t>PAGO POR EL SERVICIO DE ALQUILER DE IMPRESORAS UTILIZADAS EN LAS DIFERENTES ÁREAS DEL INCART,</t>
  </si>
  <si>
    <t>SUED &amp; FARGESA,  S. R. L.</t>
  </si>
  <si>
    <t>PAGO POR LA COMPRA DE INSUMOS MÉDICOS</t>
  </si>
  <si>
    <t>GTG INDUSTRIAL,  S. R. L.</t>
  </si>
  <si>
    <t>PAGO POR LA COMPRA DE PAPEL TOALLAS PRE CORTADAS</t>
  </si>
  <si>
    <t>BIO-NUCLEAR, S. A.</t>
  </si>
  <si>
    <t>PAGO POR LA COMPRA DE INSUMOS PARA EL LABORATORIO</t>
  </si>
  <si>
    <t>CRISTALIA DOMINICANA SRL</t>
  </si>
  <si>
    <t>PAGO PARCIAL DE FACTURA POR LA COMPRA DE MEDICAMENTOS</t>
  </si>
  <si>
    <t>AMIPHARMA DOMINICANA, S. R. L.</t>
  </si>
  <si>
    <t>PAGO POR LA COMPRA DE MEDICAMENTOS,</t>
  </si>
  <si>
    <t>COMERCIALIZADORA JOMECA, S.R.L.</t>
  </si>
  <si>
    <t xml:space="preserve">PAGO POR LA COMPRA DE HILOS Y TELAS PARA LA CONFECCIÓN DE SABANAS, MANTELES Y BAMBINAS </t>
  </si>
  <si>
    <t>DOCTORES MALLEN GUERRA, S. A.</t>
  </si>
  <si>
    <t>JOCACE, S.A.</t>
  </si>
  <si>
    <t>WEST. S.A.</t>
  </si>
  <si>
    <t>PAGO POR LA COMPRA DE INSUMOS PARA LA LIMPIEZA</t>
  </si>
  <si>
    <t>SUNIX PETROLEUM, S.R.L.</t>
  </si>
  <si>
    <t>PAGO POR LA COMPRA DE TICKETS DE COMBUSTIBLE</t>
  </si>
  <si>
    <t>PROPANO Y DERIVADOS, S.A.</t>
  </si>
  <si>
    <t>PAGO POR LA COMPRA DE GLP</t>
  </si>
  <si>
    <t>QUIES COMPANY, S.R.L.</t>
  </si>
  <si>
    <t>PAGO POR EL SERVICIO DE MANTENIMIENTO Y TRATAMIENTO DEL AGUA HELADA DE LOS CHILLERS Y EL AGUA DE LAS CALDERAS</t>
  </si>
  <si>
    <t>TCO NETWORKING SRL</t>
  </si>
  <si>
    <t>PAGO FACTURA POR LA COMPRA DE ÚTILES Y MATERIALES DE OFICINA E INFORMÁTICA,</t>
  </si>
  <si>
    <t>ACTUALIDADES VD, S.R.L</t>
  </si>
  <si>
    <t>PAGO POR LA COMPRA DE TELEVISORES, SOPORTES DE TECHO Y NEVERAS</t>
  </si>
  <si>
    <t>DRL &amp; ASOCIADOS, S.R.L.</t>
  </si>
  <si>
    <t>PAGO POR EL SERVICIO DE MANTENIMIENTO Y REPARACIÓN DE EQUIPOS MÉDICOS</t>
  </si>
  <si>
    <t>GRUPO FRIHERNAN, S.R.L</t>
  </si>
  <si>
    <t>PAGO POR EL SERVICIO DE TRASLADO DE MEDICAMENTOS E INSUMOS MEDICOS DESDE PROMESE-CAL HACIA EL INCART</t>
  </si>
  <si>
    <t>PAGO POR LA COMPRA DE MATERIAL GASTABLE MEDICO PARA EL ÁREA DE HOSPITALIZACION</t>
  </si>
  <si>
    <t>DISS DOMINICANA, S.R.L.</t>
  </si>
  <si>
    <t>PAGO POR LA COMPRA DE UNA FUENTE DE GERMANIO PARA EL EQUIPO BIOGRAPH MEDICANA MCT</t>
  </si>
  <si>
    <t>PAGO POR LA COMPRA DE UN KID DE DESCONTAMINACION</t>
  </si>
  <si>
    <t>BROKOLIK, S.R.L.</t>
  </si>
  <si>
    <t xml:space="preserve">PAGO POR EL SERVICIO MONTAJE, DESMONTE Y DECORACIÓN DE 2 ARBOLES DE NAVIDAD </t>
  </si>
  <si>
    <t>CROMEDIX, S.R.L.</t>
  </si>
  <si>
    <t>PAGO POR EL SERVICIO DE MANTENIMIENTO CORRECTIVO PARA LOS EQUIPOS DEL DEPARTAMENTO DE LA COCINA DEL INCART,</t>
  </si>
  <si>
    <t>GARMELI GROUP, S.R.L.</t>
  </si>
  <si>
    <t>PAGO POR EL SERVICIO DE MANTENIMIENTO PREVENTIVO PARA 4 PLATAS ELÉCTRICAS DEL INCART, SEGÚN ORDEN DE SERVICIO</t>
  </si>
  <si>
    <t>ST TROPEZ SEAFOOD AND GRILL, SRL</t>
  </si>
  <si>
    <t>SERVICIOS E INSTALACIONES TECNICAS,  S.R.L.</t>
  </si>
  <si>
    <t xml:space="preserve">PAGO POR EL SERVICIO DE MANTENIMIENTO A LOS ASCENSORES </t>
  </si>
  <si>
    <t>AIDSA,  S. R. L.</t>
  </si>
  <si>
    <t xml:space="preserve">PAGO POR EL SERVICIO DE RECOGIDA, TRATAMIENTO Y DISPOSICIÓN FINAL DE DESECHOS BIOMEDICOS </t>
  </si>
  <si>
    <t>PAGO POR LA COMPRA DE INSUMOS MEDICOS</t>
  </si>
  <si>
    <t xml:space="preserve">DOS-GARCIA, SRL </t>
  </si>
  <si>
    <t>PAGO POR LA COMPRA DE PATINES DE CONTRAPESO PARA EL ASCENSOR</t>
  </si>
  <si>
    <t>INVERSIONES ND &amp; ASOCIADOS, S.R.L.</t>
  </si>
  <si>
    <t>POR LA COMPRA DE UTILES DE COCINA Y COMEDOR</t>
  </si>
  <si>
    <t>ECO DOMINICANA ROGER, SRL</t>
  </si>
  <si>
    <t>CEM CARIBBEAN EQUIPMENT MEDICAL, S.R.L.</t>
  </si>
  <si>
    <t>OFFITEK, S.R.L.</t>
  </si>
  <si>
    <t>PAGO POR LA COMPRA DE MATERIALES GASTABLES PARA STOCK</t>
  </si>
  <si>
    <t>FR MULTISERVICIOS, SRL</t>
  </si>
  <si>
    <t>POR LA COMPRA DE TALONARIOS PARA EL USO DE CAJA CHICA EN DIRECCION ADMINISTRATIVA</t>
  </si>
  <si>
    <t>MULTISERVICE24 SRL</t>
  </si>
  <si>
    <t>POR LA COMPRA DE MATERIALES ELECTRICOS</t>
  </si>
  <si>
    <t>EL CATADOR S.A.</t>
  </si>
  <si>
    <t xml:space="preserve">COMPRA DE ALIMENTOS Y BEBIDAS </t>
  </si>
  <si>
    <t>ALTICE DOMINICANA, S.A.</t>
  </si>
  <si>
    <t xml:space="preserve">PAGO DE FACTURA POR PLAN DED DATA </t>
  </si>
  <si>
    <t>AYUNTAMIENTO DEL DISTRITO NACIONAL</t>
  </si>
  <si>
    <t xml:space="preserve">RECOLECCION DE RESIDUOS SOLIDOS </t>
  </si>
  <si>
    <t>CAASD</t>
  </si>
  <si>
    <t xml:space="preserve">PAGO DE AGUA </t>
  </si>
  <si>
    <t>COMPAÑÍA DOMINICANA DE TELEFONOS</t>
  </si>
  <si>
    <t>PAGO FACTURAS SOBRE LAS CUENTAS 2060001088, 739715725 Y 739743730, DEL SERVICIO IP-TV DE CLARO, LA CENTRAL TELEFONICA, PLAN DE DATA Y FLOTAS TELEFONICA</t>
  </si>
  <si>
    <t>PAGO POR LA COMPRA DE MATERIALES DE LIMPIEZA</t>
  </si>
  <si>
    <t xml:space="preserve">INVERSIONES Y NEGOCIOS, S.A. (INESA) </t>
  </si>
  <si>
    <t>WRC BIOMEDICA, S.R.L.</t>
  </si>
  <si>
    <t>PAGO POR LA COMPRA DE CABLE EKG CON CLIPS PARA ELECTRODOS</t>
  </si>
  <si>
    <t>PAGO POR LA COMPRA DE RELE DE SEGURIDAD SIRIUS 3TK2826-1C32</t>
  </si>
  <si>
    <t>DEL SERVICIO IP-TV DE CLARO, LA CENTRAL TELEFONICA, PLAN DE DATA Y FLOTAS TELEFONICAS</t>
  </si>
  <si>
    <t>AGO POR LA COMPRA DE PRODUCTOS QUIMICOS DE USO PERSONAL Y DE LABORATORIO E INSUMOS MEDICOS,</t>
  </si>
  <si>
    <t xml:space="preserve">HOSPIFAR, S. R. L.              </t>
  </si>
  <si>
    <t>YOU COLOR, SRL</t>
  </si>
  <si>
    <t>PAGO POR LA COMPRA DE FOLDERS Y RECETARIOS MEDICOS SOLICITADO POR EL DEPARTAMENTO DE LOGISTICA,</t>
  </si>
  <si>
    <t>GRUPO FARMACEUTICO CAR-M,  S. R. L.</t>
  </si>
  <si>
    <t xml:space="preserve">PAGO POR LA COMPRA DE medicamentos </t>
  </si>
  <si>
    <t>LEROMED PHARMA, S.R.L.</t>
  </si>
  <si>
    <t>LUIS E. BETANCES R. &amp; CO, SAS.</t>
  </si>
  <si>
    <t>EDITORA LISTIN DIARIO, S.A.</t>
  </si>
  <si>
    <t>PAGO POR EL SERVICIO DE PUBLICIDAD POR DOS DIAS EN PERIODICOS DE CIRCULACION NACIONAL</t>
  </si>
  <si>
    <t>AIR LIQUIDE DOMINICANA, SAS.</t>
  </si>
  <si>
    <t>PAGO POR LA COMPRA DE OXIGENO</t>
  </si>
  <si>
    <t>AGUA CRYSTAL, S. A.</t>
  </si>
  <si>
    <t xml:space="preserve">pago por la compra de botellones de agua </t>
  </si>
  <si>
    <t>MACROTECH FARMACEUTICA, S. R. L.</t>
  </si>
  <si>
    <t>GTG INDUSTRIAL SRL</t>
  </si>
  <si>
    <t xml:space="preserve">PAGO POR LA COMPRA DE MATERIAL PARA LIMPIEZA </t>
  </si>
  <si>
    <t>ST Tropez Seafood And Grill, SRL</t>
  </si>
  <si>
    <t>PAGO DE AÑIMENTOS Y BEBIDAS PARA PERSONAS</t>
  </si>
  <si>
    <t>LUG HEALTHCARE TECHNOLOGY  S.L.</t>
  </si>
  <si>
    <t>PAGO POR EL USO DEL SISTEMA LUG TRAZA EN EL ÁREA DE HOSPITAL DEL DÍA</t>
  </si>
  <si>
    <t>libramiento</t>
  </si>
  <si>
    <t>cuenta</t>
  </si>
  <si>
    <t>monto</t>
  </si>
  <si>
    <t>total</t>
  </si>
  <si>
    <t>2.2.1</t>
  </si>
  <si>
    <t>2.2.2</t>
  </si>
  <si>
    <t>2.2.4</t>
  </si>
  <si>
    <t>2.2.5</t>
  </si>
  <si>
    <t>2.2.7</t>
  </si>
  <si>
    <t>2.2.9</t>
  </si>
  <si>
    <t>TOTAL</t>
  </si>
  <si>
    <t>LIBRAMIENTO</t>
  </si>
  <si>
    <t>CUENTA</t>
  </si>
  <si>
    <t xml:space="preserve">MONTO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</si>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</sst>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Verdana"/>
      <family val="2"/>
    </font>
    <font>
      <b/>
      <sz val="1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left" vertical="center" wrapText="1"/>
    </xf>
    <xf numFmtId="43" fontId="17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14" fontId="10" fillId="0" borderId="3" xfId="0" applyNumberFormat="1" applyFont="1" applyBorder="1" applyAlignment="1"/>
    <xf numFmtId="0" fontId="10" fillId="0" borderId="3" xfId="0" applyFont="1" applyBorder="1" applyAlignment="1">
      <alignment wrapText="1"/>
    </xf>
    <xf numFmtId="0" fontId="11" fillId="0" borderId="0" xfId="0" applyFont="1"/>
    <xf numFmtId="0" fontId="10" fillId="0" borderId="3" xfId="0" applyFont="1" applyFill="1" applyBorder="1" applyAlignment="1">
      <alignment horizontal="left" wrapText="1"/>
    </xf>
    <xf numFmtId="0" fontId="19" fillId="0" borderId="3" xfId="0" applyFont="1" applyFill="1" applyBorder="1" applyAlignment="1">
      <alignment horizontal="center"/>
    </xf>
    <xf numFmtId="0" fontId="19" fillId="0" borderId="3" xfId="0" applyFont="1" applyFill="1" applyBorder="1"/>
    <xf numFmtId="43" fontId="19" fillId="0" borderId="3" xfId="1" applyFont="1" applyFill="1" applyBorder="1"/>
    <xf numFmtId="43" fontId="19" fillId="7" borderId="4" xfId="1" applyFont="1" applyFill="1" applyBorder="1"/>
    <xf numFmtId="43" fontId="11" fillId="8" borderId="0" xfId="1" applyFont="1" applyFill="1"/>
    <xf numFmtId="43" fontId="11" fillId="8" borderId="0" xfId="0" applyNumberFormat="1" applyFont="1" applyFill="1"/>
    <xf numFmtId="0" fontId="11" fillId="8" borderId="0" xfId="0" applyFont="1" applyFill="1"/>
    <xf numFmtId="43" fontId="19" fillId="9" borderId="4" xfId="1" applyFont="1" applyFill="1" applyBorder="1"/>
    <xf numFmtId="43" fontId="2" fillId="0" borderId="0" xfId="1" applyFont="1"/>
    <xf numFmtId="43" fontId="1" fillId="0" borderId="0" xfId="1" applyFont="1"/>
    <xf numFmtId="43" fontId="2" fillId="0" borderId="0" xfId="0" applyNumberFormat="1" applyFont="1"/>
    <xf numFmtId="0" fontId="2" fillId="0" borderId="0" xfId="0" applyFont="1" applyAlignment="1">
      <alignment horizontal="center"/>
    </xf>
    <xf numFmtId="43" fontId="20" fillId="7" borderId="4" xfId="1" applyFont="1" applyFill="1" applyBorder="1"/>
    <xf numFmtId="43" fontId="11" fillId="0" borderId="0" xfId="0" applyNumberFormat="1" applyFont="1"/>
    <xf numFmtId="0" fontId="9" fillId="0" borderId="2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1</xdr:row>
      <xdr:rowOff>11206</xdr:rowOff>
    </xdr:from>
    <xdr:ext cx="3810000" cy="1333500"/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illermina.martinez/Desktop/PRUEBA%20EJECU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NE6 OCTUBRE--DICIEMBRE-2022"/>
      <sheetName val="PPNE6 OCTUBRE-2022"/>
      <sheetName val="OCTUBRE-2022"/>
      <sheetName val="PPNE6 NOVIEMBRE-2022"/>
      <sheetName val="NOVIEMBRE 2022"/>
      <sheetName val="PPNE6 DICIEMBRE-2022"/>
      <sheetName val="DICIEMBRE-2022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>
            <v>211101</v>
          </cell>
          <cell r="C3" t="str">
            <v>Sueldos fijos</v>
          </cell>
        </row>
        <row r="4">
          <cell r="B4">
            <v>211102</v>
          </cell>
          <cell r="C4" t="str">
            <v>Sueldos a medicos</v>
          </cell>
        </row>
        <row r="5">
          <cell r="B5">
            <v>211103</v>
          </cell>
          <cell r="C5" t="str">
            <v>Ascenso a militires</v>
          </cell>
        </row>
        <row r="6">
          <cell r="B6">
            <v>211104</v>
          </cell>
          <cell r="C6" t="str">
            <v>Nuevas plazas maestros</v>
          </cell>
        </row>
        <row r="7">
          <cell r="B7">
            <v>211105</v>
          </cell>
          <cell r="C7" t="str">
            <v>Incentivos y escalafón</v>
          </cell>
        </row>
        <row r="8">
          <cell r="B8">
            <v>211106</v>
          </cell>
          <cell r="C8" t="str">
            <v>Nuevas plazas a medicos</v>
          </cell>
        </row>
        <row r="9">
          <cell r="B9">
            <v>211201</v>
          </cell>
          <cell r="C9" t="str">
            <v>Sueldos al personal contratado y/o igualado</v>
          </cell>
        </row>
        <row r="10">
          <cell r="B10">
            <v>211202</v>
          </cell>
          <cell r="C10" t="str">
            <v>Sueldos de personal nominal</v>
          </cell>
        </row>
        <row r="11">
          <cell r="B11">
            <v>211203</v>
          </cell>
          <cell r="C11" t="str">
            <v>Suplencias</v>
          </cell>
        </row>
        <row r="12">
          <cell r="B12">
            <v>211204</v>
          </cell>
          <cell r="C12" t="str">
            <v>Sueldos al personal por servicios especiales</v>
          </cell>
        </row>
        <row r="13">
          <cell r="B13">
            <v>211205</v>
          </cell>
          <cell r="C13" t="str">
            <v>Sueldo al personal nominal en período probatorio</v>
          </cell>
        </row>
        <row r="14">
          <cell r="B14">
            <v>211206</v>
          </cell>
          <cell r="C14" t="str">
            <v xml:space="preserve"> Jornales</v>
          </cell>
        </row>
        <row r="15">
          <cell r="B15">
            <v>211207</v>
          </cell>
          <cell r="C15" t="str">
            <v>Sobrejornales</v>
          </cell>
        </row>
        <row r="16">
          <cell r="B16">
            <v>211208</v>
          </cell>
          <cell r="C16" t="str">
            <v>Sueldo Personal Temporero</v>
          </cell>
        </row>
        <row r="17">
          <cell r="B17">
            <v>211209</v>
          </cell>
          <cell r="C17" t="str">
            <v>Remuneraciones al Personal con Carácter Eventual</v>
          </cell>
        </row>
        <row r="18">
          <cell r="B18">
            <v>211301</v>
          </cell>
          <cell r="C18" t="str">
            <v>Sueldos al personal fijo en trámite de pensiones</v>
          </cell>
        </row>
        <row r="19">
          <cell r="B19">
            <v>211401</v>
          </cell>
          <cell r="C19" t="str">
            <v>Sueldo anual No. 13</v>
          </cell>
        </row>
        <row r="20">
          <cell r="B20">
            <v>211501</v>
          </cell>
          <cell r="C20" t="str">
            <v>Prestacianes economicas</v>
          </cell>
        </row>
        <row r="21">
          <cell r="B21">
            <v>211502</v>
          </cell>
          <cell r="C21" t="str">
            <v>Pago de porcentaje por desvinculación de cargo</v>
          </cell>
        </row>
        <row r="22">
          <cell r="B22">
            <v>211503</v>
          </cell>
          <cell r="C22" t="str">
            <v>Prestacion laboral por desvinculación</v>
          </cell>
        </row>
        <row r="23">
          <cell r="B23">
            <v>211504</v>
          </cell>
          <cell r="C23" t="str">
            <v>Proporción de vacaciones no disfrutadas</v>
          </cell>
        </row>
        <row r="24">
          <cell r="B24">
            <v>211601</v>
          </cell>
          <cell r="C24" t="str">
            <v>Vacaciones</v>
          </cell>
        </row>
        <row r="25">
          <cell r="B25">
            <v>212101</v>
          </cell>
          <cell r="C25" t="str">
            <v>Primas por antigüedad</v>
          </cell>
        </row>
        <row r="26">
          <cell r="B26">
            <v>212201</v>
          </cell>
          <cell r="C26" t="str">
            <v>Compensación por gastos de alimentación</v>
          </cell>
        </row>
        <row r="27">
          <cell r="B27">
            <v>212202</v>
          </cell>
          <cell r="C27" t="str">
            <v>Compensación por horas extraordinarias</v>
          </cell>
        </row>
        <row r="28">
          <cell r="B28">
            <v>212203</v>
          </cell>
          <cell r="C28" t="str">
            <v>Pago de horas extraordinarias, Horas extraordinarias fin de año (Reglamento 523-09)</v>
          </cell>
        </row>
        <row r="29">
          <cell r="B29">
            <v>212204</v>
          </cell>
          <cell r="C29" t="str">
            <v>Prima de transporte</v>
          </cell>
        </row>
        <row r="30">
          <cell r="B30">
            <v>212205</v>
          </cell>
          <cell r="C30" t="str">
            <v>Compensación servicios de Seguridad</v>
          </cell>
        </row>
        <row r="31">
          <cell r="B31">
            <v>212206</v>
          </cell>
          <cell r="C31" t="str">
            <v>Compensación por resultados</v>
          </cell>
        </row>
        <row r="32">
          <cell r="B32">
            <v>212207</v>
          </cell>
          <cell r="C32" t="str">
            <v>Compensación por distancia</v>
          </cell>
        </row>
        <row r="33">
          <cell r="B33">
            <v>212208</v>
          </cell>
          <cell r="C33" t="str">
            <v>Compensaciones especiales</v>
          </cell>
        </row>
        <row r="34">
          <cell r="B34">
            <v>212209</v>
          </cell>
          <cell r="C34" t="str">
            <v>Bono por desempeño</v>
          </cell>
        </row>
        <row r="35">
          <cell r="B35">
            <v>212210</v>
          </cell>
          <cell r="C35" t="str">
            <v>Beneficio , Acuerdo de desempeños institucionales (Reglamento 423-12)</v>
          </cell>
        </row>
        <row r="36">
          <cell r="B36">
            <v>212301</v>
          </cell>
          <cell r="C36" t="str">
            <v>Especialismos</v>
          </cell>
        </row>
        <row r="37">
          <cell r="B37">
            <v>213101</v>
          </cell>
          <cell r="C37" t="str">
            <v>Dietas en el país</v>
          </cell>
        </row>
        <row r="38">
          <cell r="B38">
            <v>213102</v>
          </cell>
          <cell r="C38" t="str">
            <v>Dietas en el exterior</v>
          </cell>
        </row>
        <row r="39">
          <cell r="B39">
            <v>213201</v>
          </cell>
          <cell r="C39" t="str">
            <v>Gastos de representación en el país</v>
          </cell>
        </row>
        <row r="40">
          <cell r="B40">
            <v>213202</v>
          </cell>
          <cell r="C40" t="str">
            <v>Gastos de representación en el exterior</v>
          </cell>
        </row>
        <row r="41">
          <cell r="B41">
            <v>223301</v>
          </cell>
          <cell r="C41" t="str">
            <v xml:space="preserve">Otros viaticos </v>
          </cell>
        </row>
        <row r="42">
          <cell r="B42">
            <v>214101</v>
          </cell>
          <cell r="C42" t="str">
            <v>Bonificaciones</v>
          </cell>
        </row>
        <row r="43">
          <cell r="B43">
            <v>214201</v>
          </cell>
          <cell r="C43" t="str">
            <v>Bono escolar</v>
          </cell>
        </row>
        <row r="44">
          <cell r="B44">
            <v>214202</v>
          </cell>
          <cell r="C44" t="str">
            <v>Gratificaciones por pasantías</v>
          </cell>
        </row>
        <row r="45">
          <cell r="B45">
            <v>214203</v>
          </cell>
          <cell r="C45" t="str">
            <v>Gratificaciones por aniversario de institución</v>
          </cell>
        </row>
        <row r="46">
          <cell r="B46">
            <v>214204</v>
          </cell>
          <cell r="C46" t="str">
            <v>Otras Gratificaciones</v>
          </cell>
        </row>
        <row r="47">
          <cell r="B47">
            <v>215101</v>
          </cell>
          <cell r="C47" t="str">
            <v>Contribuciones al seguro de salud</v>
          </cell>
        </row>
        <row r="48">
          <cell r="B48">
            <v>215201</v>
          </cell>
          <cell r="C48" t="str">
            <v>Contribuciones al seguro de pensiones</v>
          </cell>
        </row>
        <row r="49">
          <cell r="B49">
            <v>215301</v>
          </cell>
          <cell r="C49" t="str">
            <v>Contribuciones al seguro de riesgo laboral</v>
          </cell>
        </row>
        <row r="50">
          <cell r="B50">
            <v>215401</v>
          </cell>
          <cell r="C50" t="str">
            <v>Contribuciones al plan de retiro complementario</v>
          </cell>
        </row>
        <row r="51">
          <cell r="B51">
            <v>221101</v>
          </cell>
          <cell r="C51" t="str">
            <v>Radiocomunicación</v>
          </cell>
        </row>
        <row r="52">
          <cell r="B52">
            <v>221201</v>
          </cell>
          <cell r="C52" t="str">
            <v>Servicios telefónico de larga distancia</v>
          </cell>
        </row>
        <row r="53">
          <cell r="B53">
            <v>221301</v>
          </cell>
          <cell r="C53" t="str">
            <v>Teléfono local</v>
          </cell>
        </row>
        <row r="54">
          <cell r="B54">
            <v>221401</v>
          </cell>
          <cell r="C54" t="str">
            <v>Telefax y correos</v>
          </cell>
        </row>
        <row r="55">
          <cell r="B55">
            <v>221501</v>
          </cell>
          <cell r="C55" t="str">
            <v>Servicio de internet y televisión por cable</v>
          </cell>
        </row>
        <row r="56">
          <cell r="B56">
            <v>221601</v>
          </cell>
          <cell r="C56" t="str">
            <v>Energía eléctrica</v>
          </cell>
        </row>
        <row r="57">
          <cell r="B57">
            <v>221602</v>
          </cell>
          <cell r="C57" t="str">
            <v>Electricidad no cortable</v>
          </cell>
        </row>
        <row r="58">
          <cell r="B58">
            <v>221701</v>
          </cell>
          <cell r="C58" t="str">
            <v>Agua</v>
          </cell>
        </row>
        <row r="59">
          <cell r="B59">
            <v>221801</v>
          </cell>
          <cell r="C59" t="str">
            <v>Recolección de residuos sólidos</v>
          </cell>
        </row>
        <row r="60">
          <cell r="B60">
            <v>222101</v>
          </cell>
          <cell r="C60" t="str">
            <v>Publicidad y propaganda</v>
          </cell>
        </row>
        <row r="61">
          <cell r="B61">
            <v>222201</v>
          </cell>
          <cell r="C61" t="str">
            <v>Impresión y encuadernación</v>
          </cell>
        </row>
        <row r="62">
          <cell r="B62">
            <v>223101</v>
          </cell>
          <cell r="C62" t="str">
            <v>Viáticos dentro del país</v>
          </cell>
        </row>
        <row r="63">
          <cell r="B63">
            <v>223201</v>
          </cell>
          <cell r="C63" t="str">
            <v>Viáticos fuera del país</v>
          </cell>
        </row>
        <row r="64">
          <cell r="B64">
            <v>223301</v>
          </cell>
          <cell r="C64" t="str">
            <v>Otros viáticos</v>
          </cell>
        </row>
        <row r="65">
          <cell r="B65">
            <v>224101</v>
          </cell>
          <cell r="C65" t="str">
            <v>Pasajes</v>
          </cell>
        </row>
        <row r="66">
          <cell r="B66">
            <v>224201</v>
          </cell>
          <cell r="C66" t="str">
            <v>Fletes</v>
          </cell>
        </row>
        <row r="67">
          <cell r="B67">
            <v>224301</v>
          </cell>
          <cell r="C67" t="str">
            <v>Almacenaje</v>
          </cell>
        </row>
        <row r="68">
          <cell r="B68">
            <v>224401</v>
          </cell>
          <cell r="C68" t="str">
            <v>Peaje</v>
          </cell>
        </row>
        <row r="69">
          <cell r="B69">
            <v>225101</v>
          </cell>
          <cell r="C69" t="str">
            <v>Alquilleres y rentas de edificios y locales</v>
          </cell>
        </row>
        <row r="70">
          <cell r="B70">
            <v>225201</v>
          </cell>
          <cell r="C70" t="str">
            <v>Alquileres de equipos de producción</v>
          </cell>
        </row>
        <row r="71">
          <cell r="B71">
            <v>225301</v>
          </cell>
          <cell r="C71" t="str">
            <v>Alquiler de equipo educacional</v>
          </cell>
        </row>
        <row r="72">
          <cell r="B72">
            <v>225302</v>
          </cell>
          <cell r="C72" t="str">
            <v>Alquiler de equipo para computación</v>
          </cell>
        </row>
        <row r="73">
          <cell r="B73">
            <v>225303</v>
          </cell>
          <cell r="C73" t="str">
            <v>Alquiler de equipo de comunicación</v>
          </cell>
        </row>
        <row r="74">
          <cell r="B74">
            <v>225304</v>
          </cell>
          <cell r="C74" t="str">
            <v>Alquiler de equipo de oficina y muebles</v>
          </cell>
        </row>
        <row r="75">
          <cell r="B75">
            <v>225305</v>
          </cell>
          <cell r="C75" t="str">
            <v>Alquiler de equipos sanitarios y de laboratorios</v>
          </cell>
        </row>
        <row r="76">
          <cell r="B76">
            <v>225401</v>
          </cell>
          <cell r="C76" t="str">
            <v>Alquileres de equipos de transporte, tracción y elevación</v>
          </cell>
        </row>
        <row r="77">
          <cell r="B77">
            <v>225501</v>
          </cell>
          <cell r="C77" t="str">
            <v>Alquiler de tierra</v>
          </cell>
        </row>
        <row r="78">
          <cell r="B78">
            <v>225601</v>
          </cell>
          <cell r="C78" t="str">
            <v>Alquileres de Terrenos</v>
          </cell>
        </row>
        <row r="79">
          <cell r="B79">
            <v>225701</v>
          </cell>
          <cell r="C79" t="str">
            <v>Alquileres de equipos de construccion y movimiento de tierra</v>
          </cell>
        </row>
        <row r="80">
          <cell r="B80">
            <v>225801</v>
          </cell>
          <cell r="C80" t="str">
            <v>Otros alquileres</v>
          </cell>
        </row>
        <row r="81">
          <cell r="B81">
            <v>225901</v>
          </cell>
          <cell r="C81" t="str">
            <v xml:space="preserve">Licencias de informatica </v>
          </cell>
        </row>
        <row r="82">
          <cell r="B82">
            <v>226101</v>
          </cell>
          <cell r="C82" t="str">
            <v>Seguro de bienes inmuebles e infraestructura</v>
          </cell>
        </row>
        <row r="83">
          <cell r="B83">
            <v>226201</v>
          </cell>
          <cell r="C83" t="str">
            <v>Seguro de bienes muebles</v>
          </cell>
        </row>
        <row r="84">
          <cell r="B84">
            <v>226301</v>
          </cell>
          <cell r="C84" t="str">
            <v>Seguros de personas</v>
          </cell>
        </row>
        <row r="85">
          <cell r="B85">
            <v>226401</v>
          </cell>
          <cell r="C85" t="str">
            <v>Seguros de la producción agrícola</v>
          </cell>
        </row>
        <row r="86">
          <cell r="B86">
            <v>226501</v>
          </cell>
          <cell r="C86" t="str">
            <v>Seguro sobre infraestructura</v>
          </cell>
        </row>
        <row r="87">
          <cell r="B87">
            <v>226601</v>
          </cell>
          <cell r="C87" t="str">
            <v>Seguros sobre bienes de dominio publico</v>
          </cell>
        </row>
        <row r="88">
          <cell r="B88">
            <v>226701</v>
          </cell>
          <cell r="C88" t="str">
            <v>Seguros sobre bienes historicos y culturales</v>
          </cell>
        </row>
        <row r="89">
          <cell r="B89">
            <v>226801</v>
          </cell>
          <cell r="C89" t="str">
            <v>Seguros sobre inventarios de bienes de consumo</v>
          </cell>
        </row>
        <row r="90">
          <cell r="B90">
            <v>226901</v>
          </cell>
          <cell r="C90" t="str">
            <v>Otros seguros</v>
          </cell>
        </row>
        <row r="91">
          <cell r="B91">
            <v>227101</v>
          </cell>
          <cell r="C91" t="str">
            <v>Obras menores en edificaciones</v>
          </cell>
        </row>
        <row r="92">
          <cell r="B92">
            <v>227102</v>
          </cell>
          <cell r="C92" t="str">
            <v>Servicios especiales de mantenimiento y reparación</v>
          </cell>
        </row>
        <row r="93">
          <cell r="B93">
            <v>227103</v>
          </cell>
          <cell r="C93" t="str">
            <v>Limpieza, desmalezamiento de tierras y terrenos</v>
          </cell>
        </row>
        <row r="94">
          <cell r="B94">
            <v>227104</v>
          </cell>
          <cell r="C94" t="str">
            <v>Mantenimiento y reparación de obras civiles en instalaciones varias</v>
          </cell>
        </row>
        <row r="95">
          <cell r="B95">
            <v>227105</v>
          </cell>
          <cell r="C95" t="str">
            <v>Obras en bienes de dominio público</v>
          </cell>
        </row>
        <row r="96">
          <cell r="B96">
            <v>227106</v>
          </cell>
          <cell r="C96" t="str">
            <v>Instalaciones eléctricas</v>
          </cell>
        </row>
        <row r="97">
          <cell r="B97">
            <v>227107</v>
          </cell>
          <cell r="C97" t="str">
            <v>Servicios de pintura y derivados con fin de higiene y embellecimiento</v>
          </cell>
        </row>
        <row r="98">
          <cell r="B98">
            <v>227201</v>
          </cell>
          <cell r="C98" t="str">
            <v>Mantenimiento y reparación de equipo de oficina y muebles</v>
          </cell>
        </row>
        <row r="99">
          <cell r="B99">
            <v>227202</v>
          </cell>
          <cell r="C99" t="str">
            <v>Mantenimiento y reparación de equipo para computación</v>
          </cell>
        </row>
        <row r="100">
          <cell r="B100">
            <v>227203</v>
          </cell>
          <cell r="C100" t="str">
            <v>Mantenimiento y reparación de equipo de educacional</v>
          </cell>
        </row>
        <row r="101">
          <cell r="B101">
            <v>227204</v>
          </cell>
          <cell r="C101" t="str">
            <v>Mantenimiento y reparación de equipos sanitarios y de laboratorio</v>
          </cell>
        </row>
        <row r="102">
          <cell r="B102">
            <v>227205</v>
          </cell>
          <cell r="C102" t="str">
            <v>Mantenimiento y reparación de equipos de comunicación</v>
          </cell>
        </row>
        <row r="103">
          <cell r="B103">
            <v>227206</v>
          </cell>
          <cell r="C103" t="str">
            <v>Mantenimiento y reparación de equipos de transporte, tracción y elevación</v>
          </cell>
        </row>
        <row r="104">
          <cell r="B104">
            <v>227207</v>
          </cell>
          <cell r="C104" t="str">
            <v>Mantenimiento y Reparación de Equipos de Producción</v>
          </cell>
        </row>
        <row r="105">
          <cell r="B105">
            <v>227208</v>
          </cell>
          <cell r="C105" t="str">
            <v>Servicios de Mantenimiento, Reparación, Desmonte e Instalación</v>
          </cell>
        </row>
        <row r="106">
          <cell r="B106">
            <v>227301</v>
          </cell>
          <cell r="C106" t="str">
            <v>Instalaciones temporales</v>
          </cell>
        </row>
        <row r="107">
          <cell r="B107">
            <v>228101</v>
          </cell>
          <cell r="C107" t="str">
            <v>Gastos judiciales</v>
          </cell>
        </row>
        <row r="108">
          <cell r="B108">
            <v>228201</v>
          </cell>
          <cell r="C108" t="str">
            <v>Comisiones y gastos bancarios</v>
          </cell>
        </row>
        <row r="109">
          <cell r="B109">
            <v>228301</v>
          </cell>
          <cell r="C109" t="str">
            <v>Servicios sanitarios médicos y veterinarios</v>
          </cell>
        </row>
        <row r="110">
          <cell r="B110">
            <v>228401</v>
          </cell>
          <cell r="C110" t="str">
            <v>Servicios funerarios y gastos conexos</v>
          </cell>
        </row>
        <row r="111">
          <cell r="B111">
            <v>228501</v>
          </cell>
          <cell r="C111" t="str">
            <v>Fumigación</v>
          </cell>
        </row>
        <row r="112">
          <cell r="B112">
            <v>228502</v>
          </cell>
          <cell r="C112" t="str">
            <v>Lavandería</v>
          </cell>
        </row>
        <row r="113">
          <cell r="B113">
            <v>228503</v>
          </cell>
          <cell r="C113" t="str">
            <v>Limpieza e higiene</v>
          </cell>
        </row>
        <row r="114">
          <cell r="B114">
            <v>228601</v>
          </cell>
          <cell r="C114" t="str">
            <v>Eventos generals</v>
          </cell>
        </row>
        <row r="115">
          <cell r="B115">
            <v>228602</v>
          </cell>
          <cell r="C115" t="str">
            <v>Festividades</v>
          </cell>
        </row>
        <row r="116">
          <cell r="B116">
            <v>228603</v>
          </cell>
          <cell r="C116" t="str">
            <v>Actuaciones deportivas</v>
          </cell>
        </row>
        <row r="117">
          <cell r="B117">
            <v>228604</v>
          </cell>
          <cell r="C117" t="str">
            <v>Actuaciones artísticas</v>
          </cell>
        </row>
        <row r="118">
          <cell r="B118">
            <v>228701</v>
          </cell>
          <cell r="C118" t="str">
            <v>Estudios, investigaciones y análisis de factibilidad</v>
          </cell>
        </row>
        <row r="119">
          <cell r="B119">
            <v>228702</v>
          </cell>
          <cell r="C119" t="str">
            <v>Servicios jurídicos</v>
          </cell>
        </row>
        <row r="120">
          <cell r="B120">
            <v>228703</v>
          </cell>
          <cell r="C120" t="str">
            <v>Servicios de contabilidad y auditoría</v>
          </cell>
        </row>
        <row r="121">
          <cell r="B121">
            <v>228704</v>
          </cell>
          <cell r="C121" t="str">
            <v>Servicios de capacitación</v>
          </cell>
        </row>
        <row r="122">
          <cell r="B122">
            <v>228705</v>
          </cell>
          <cell r="C122" t="str">
            <v>Servicios de informática y sistemas computarizados</v>
          </cell>
        </row>
        <row r="123">
          <cell r="B123">
            <v>228706</v>
          </cell>
          <cell r="C123" t="str">
            <v>Otros servicios técnicos profesionales</v>
          </cell>
        </row>
        <row r="124">
          <cell r="B124">
            <v>228801</v>
          </cell>
          <cell r="C124" t="str">
            <v>Impuestos</v>
          </cell>
        </row>
        <row r="125">
          <cell r="B125">
            <v>228802</v>
          </cell>
          <cell r="C125" t="str">
            <v>Derechos</v>
          </cell>
        </row>
        <row r="126">
          <cell r="B126">
            <v>228803</v>
          </cell>
          <cell r="C126" t="str">
            <v>Tasas</v>
          </cell>
        </row>
        <row r="127">
          <cell r="B127">
            <v>228901</v>
          </cell>
          <cell r="C127" t="str">
            <v>Interes devengados internos por instituciones financieras</v>
          </cell>
        </row>
        <row r="128">
          <cell r="B128">
            <v>228902</v>
          </cell>
          <cell r="C128" t="str">
            <v>Interes devengados externos por instituciones financieras</v>
          </cell>
        </row>
        <row r="129">
          <cell r="B129">
            <v>228903</v>
          </cell>
          <cell r="C129" t="str">
            <v>Premios de billetes y quinielas de la Lotería Nacional</v>
          </cell>
        </row>
        <row r="130">
          <cell r="B130">
            <v>228904</v>
          </cell>
          <cell r="C130" t="str">
            <v>Otros gastos por indemnizaciones y compensaciones</v>
          </cell>
        </row>
        <row r="131">
          <cell r="B131">
            <v>228905</v>
          </cell>
          <cell r="C131" t="str">
            <v>Otros gastos operativos de instituciones empresariales</v>
          </cell>
        </row>
        <row r="132">
          <cell r="B132">
            <v>229101</v>
          </cell>
          <cell r="C132" t="str">
            <v>Otras contrataciones de servicios</v>
          </cell>
        </row>
        <row r="133">
          <cell r="B133">
            <v>231101</v>
          </cell>
          <cell r="C133" t="str">
            <v>Alimentos y bebidas para personas</v>
          </cell>
        </row>
        <row r="134">
          <cell r="B134">
            <v>231102</v>
          </cell>
          <cell r="C134" t="str">
            <v>Desayuno escolar</v>
          </cell>
        </row>
        <row r="135">
          <cell r="B135">
            <v>231201</v>
          </cell>
          <cell r="C135" t="str">
            <v>Alimentos para animales</v>
          </cell>
        </row>
        <row r="136">
          <cell r="B136">
            <v>231301</v>
          </cell>
          <cell r="C136" t="str">
            <v>Productos pecuarios</v>
          </cell>
        </row>
        <row r="137">
          <cell r="B137">
            <v>231302</v>
          </cell>
          <cell r="C137" t="str">
            <v>Productos agrícolas</v>
          </cell>
        </row>
        <row r="138">
          <cell r="B138">
            <v>231303</v>
          </cell>
          <cell r="C138" t="str">
            <v>Productos forestales</v>
          </cell>
        </row>
        <row r="139">
          <cell r="B139">
            <v>231401</v>
          </cell>
          <cell r="C139" t="str">
            <v>Madera, corcho y sus manufacturas</v>
          </cell>
        </row>
        <row r="140">
          <cell r="B140">
            <v>232101</v>
          </cell>
          <cell r="C140" t="str">
            <v>Hilados y telas</v>
          </cell>
        </row>
        <row r="141">
          <cell r="B141">
            <v>232201</v>
          </cell>
          <cell r="C141" t="str">
            <v>Acabados textiles</v>
          </cell>
        </row>
        <row r="142">
          <cell r="B142">
            <v>232301</v>
          </cell>
          <cell r="C142" t="str">
            <v>Prendas de vestir</v>
          </cell>
        </row>
        <row r="143">
          <cell r="B143">
            <v>232401</v>
          </cell>
          <cell r="C143" t="str">
            <v>Calzados</v>
          </cell>
        </row>
        <row r="144">
          <cell r="B144">
            <v>233101</v>
          </cell>
          <cell r="C144" t="str">
            <v>Papel de escritorio</v>
          </cell>
        </row>
        <row r="145">
          <cell r="B145">
            <v>233201</v>
          </cell>
          <cell r="C145" t="str">
            <v>Productos de papel y cartón</v>
          </cell>
        </row>
        <row r="146">
          <cell r="B146">
            <v>233301</v>
          </cell>
          <cell r="C146" t="str">
            <v>Productos de artes gráficas</v>
          </cell>
        </row>
        <row r="147">
          <cell r="B147">
            <v>233401</v>
          </cell>
          <cell r="C147" t="str">
            <v>Libros, revistas y periódicos</v>
          </cell>
        </row>
        <row r="148">
          <cell r="B148">
            <v>233501</v>
          </cell>
          <cell r="C148" t="str">
            <v>Textos de enseñanza</v>
          </cell>
        </row>
        <row r="149">
          <cell r="B149">
            <v>233601</v>
          </cell>
          <cell r="C149" t="str">
            <v>Especies timbrados y valoradas</v>
          </cell>
        </row>
        <row r="150">
          <cell r="B150">
            <v>234101</v>
          </cell>
          <cell r="C150" t="str">
            <v>Productos medicinales para uso humano</v>
          </cell>
        </row>
        <row r="151">
          <cell r="B151">
            <v>234201</v>
          </cell>
          <cell r="C151" t="str">
            <v>Productos medicinales para uso veterinario</v>
          </cell>
        </row>
        <row r="152">
          <cell r="B152">
            <v>235101</v>
          </cell>
          <cell r="C152" t="str">
            <v>Cueros y pieles</v>
          </cell>
        </row>
        <row r="153">
          <cell r="B153">
            <v>235201</v>
          </cell>
          <cell r="C153" t="str">
            <v>Artículos de cuero</v>
          </cell>
        </row>
        <row r="154">
          <cell r="B154">
            <v>235301</v>
          </cell>
          <cell r="C154" t="str">
            <v>Llantas y neumáticos</v>
          </cell>
        </row>
        <row r="155">
          <cell r="B155">
            <v>235401</v>
          </cell>
          <cell r="C155" t="str">
            <v>Artículos de caucho</v>
          </cell>
        </row>
        <row r="156">
          <cell r="B156">
            <v>235501</v>
          </cell>
          <cell r="C156" t="str">
            <v>Artículos de plástico</v>
          </cell>
        </row>
        <row r="157">
          <cell r="B157">
            <v>236101</v>
          </cell>
          <cell r="C157" t="str">
            <v>Productos de cemento</v>
          </cell>
        </row>
        <row r="158">
          <cell r="B158">
            <v>236102</v>
          </cell>
          <cell r="C158" t="str">
            <v>Productos de cal</v>
          </cell>
        </row>
        <row r="159">
          <cell r="B159">
            <v>236103</v>
          </cell>
          <cell r="C159" t="str">
            <v>Productos de asbestos</v>
          </cell>
        </row>
        <row r="160">
          <cell r="B160">
            <v>236104</v>
          </cell>
          <cell r="C160" t="str">
            <v>Productos de yeso</v>
          </cell>
        </row>
        <row r="161">
          <cell r="B161">
            <v>236105</v>
          </cell>
          <cell r="C161" t="str">
            <v>Productos de arcilla y derivados</v>
          </cell>
        </row>
        <row r="162">
          <cell r="B162">
            <v>236201</v>
          </cell>
          <cell r="C162" t="str">
            <v>Productos de vidrio</v>
          </cell>
        </row>
        <row r="163">
          <cell r="B163">
            <v>236202</v>
          </cell>
          <cell r="C163" t="str">
            <v>Productos de loza</v>
          </cell>
        </row>
        <row r="164">
          <cell r="B164">
            <v>236203</v>
          </cell>
          <cell r="C164" t="str">
            <v>Productos de porcelana</v>
          </cell>
        </row>
        <row r="165">
          <cell r="B165">
            <v>236301</v>
          </cell>
          <cell r="C165" t="str">
            <v>Productos ferrosos</v>
          </cell>
        </row>
        <row r="166">
          <cell r="B166">
            <v>236302</v>
          </cell>
          <cell r="C166" t="str">
            <v>Productos no ferrosos</v>
          </cell>
        </row>
        <row r="167">
          <cell r="B167">
            <v>236303</v>
          </cell>
          <cell r="C167" t="str">
            <v>Estructuras metálicas acabadas</v>
          </cell>
        </row>
        <row r="168">
          <cell r="B168">
            <v>236304</v>
          </cell>
          <cell r="C168" t="str">
            <v>Herramientas menores</v>
          </cell>
        </row>
        <row r="169">
          <cell r="B169">
            <v>236305</v>
          </cell>
          <cell r="C169" t="str">
            <v>Productos de hojalata</v>
          </cell>
        </row>
        <row r="170">
          <cell r="B170">
            <v>236306</v>
          </cell>
          <cell r="C170" t="str">
            <v>Accesorios de metal</v>
          </cell>
        </row>
        <row r="171">
          <cell r="B171">
            <v>236401</v>
          </cell>
          <cell r="C171" t="str">
            <v>Minerales metalíferos</v>
          </cell>
        </row>
        <row r="172">
          <cell r="B172">
            <v>236402</v>
          </cell>
          <cell r="C172" t="str">
            <v>Petróleo crudo</v>
          </cell>
        </row>
        <row r="173">
          <cell r="B173">
            <v>236403</v>
          </cell>
          <cell r="C173" t="str">
            <v>Carbon mineral</v>
          </cell>
        </row>
        <row r="174">
          <cell r="B174">
            <v>236404</v>
          </cell>
          <cell r="C174" t="str">
            <v>Piedra, arcilla y arena</v>
          </cell>
        </row>
        <row r="175">
          <cell r="B175">
            <v>236405</v>
          </cell>
          <cell r="C175" t="str">
            <v>Productos aislantes</v>
          </cell>
        </row>
        <row r="176">
          <cell r="B176">
            <v>236406</v>
          </cell>
          <cell r="C176" t="str">
            <v>Productos abrasivos</v>
          </cell>
        </row>
        <row r="177">
          <cell r="B177">
            <v>236407</v>
          </cell>
          <cell r="C177" t="str">
            <v>Otros minerales</v>
          </cell>
        </row>
        <row r="178">
          <cell r="B178">
            <v>236901</v>
          </cell>
          <cell r="C178" t="str">
            <v>Otros Productos Minerales no metálicos</v>
          </cell>
        </row>
        <row r="179">
          <cell r="B179">
            <v>237101</v>
          </cell>
          <cell r="C179" t="str">
            <v>Gasolina</v>
          </cell>
        </row>
        <row r="180">
          <cell r="B180">
            <v>237102</v>
          </cell>
          <cell r="C180" t="str">
            <v>Gasoil</v>
          </cell>
        </row>
        <row r="181">
          <cell r="B181">
            <v>237103</v>
          </cell>
          <cell r="C181" t="str">
            <v>Kerosén</v>
          </cell>
        </row>
        <row r="182">
          <cell r="B182">
            <v>237104</v>
          </cell>
          <cell r="C182" t="str">
            <v>Gas GLP</v>
          </cell>
        </row>
        <row r="183">
          <cell r="B183">
            <v>237105</v>
          </cell>
          <cell r="C183" t="str">
            <v>Aceites y Grasas</v>
          </cell>
        </row>
        <row r="184">
          <cell r="B184">
            <v>237106</v>
          </cell>
          <cell r="C184" t="str">
            <v>Lubricantes</v>
          </cell>
        </row>
        <row r="185">
          <cell r="B185">
            <v>237107</v>
          </cell>
          <cell r="C185" t="str">
            <v>Gas Natural</v>
          </cell>
        </row>
        <row r="186">
          <cell r="B186">
            <v>237201</v>
          </cell>
          <cell r="C186" t="str">
            <v>Productos explosivos y Pirotecnia</v>
          </cell>
        </row>
        <row r="187">
          <cell r="B187">
            <v>237202</v>
          </cell>
          <cell r="C187" t="str">
            <v>Productos Fotoquímicos</v>
          </cell>
        </row>
        <row r="188">
          <cell r="B188">
            <v>237203</v>
          </cell>
          <cell r="C188" t="str">
            <v>Productos Químicos de uso Personal</v>
          </cell>
        </row>
        <row r="189">
          <cell r="B189">
            <v>237204</v>
          </cell>
          <cell r="C189" t="str">
            <v>Abonos y Fertilizantes</v>
          </cell>
        </row>
        <row r="190">
          <cell r="B190">
            <v>237205</v>
          </cell>
          <cell r="C190" t="str">
            <v>Insecticidas, Fumigantes y Otros</v>
          </cell>
        </row>
        <row r="191">
          <cell r="B191">
            <v>237206</v>
          </cell>
          <cell r="C191" t="str">
            <v>Pinturas, Lacas, Barnices, Diluyentes y Absorbentes para Pinturas</v>
          </cell>
        </row>
        <row r="192">
          <cell r="B192">
            <v>237299</v>
          </cell>
          <cell r="C192" t="str">
            <v>Otros Productos Quimicos y Conexos</v>
          </cell>
        </row>
        <row r="193">
          <cell r="B193">
            <v>238101</v>
          </cell>
          <cell r="C193" t="str">
            <v>5 % que se asignara durante el ejercicio para gastos corrientes</v>
          </cell>
        </row>
        <row r="194">
          <cell r="B194">
            <v>238201</v>
          </cell>
          <cell r="C194" t="str">
            <v>1 % que se asignara durante el ejercicio para gastos corrientes por calamidad publica</v>
          </cell>
        </row>
        <row r="195">
          <cell r="B195">
            <v>239101</v>
          </cell>
          <cell r="C195" t="str">
            <v>Material para limpieza</v>
          </cell>
        </row>
        <row r="196">
          <cell r="B196">
            <v>239201</v>
          </cell>
          <cell r="C196" t="str">
            <v>Utiles de escritorio, oficina informática y de enseñanza</v>
          </cell>
        </row>
        <row r="197">
          <cell r="B197">
            <v>239301</v>
          </cell>
          <cell r="C197" t="str">
            <v>Utiles menores médico quirùrgicos</v>
          </cell>
        </row>
        <row r="198">
          <cell r="B198">
            <v>239401</v>
          </cell>
          <cell r="C198" t="str">
            <v>Utiles destinados a actividades deportivas y recreativas</v>
          </cell>
        </row>
        <row r="199">
          <cell r="B199">
            <v>239501</v>
          </cell>
          <cell r="C199" t="str">
            <v>Utiles de cocina y comedor</v>
          </cell>
        </row>
        <row r="200">
          <cell r="B200">
            <v>239601</v>
          </cell>
          <cell r="C200" t="str">
            <v>Productos eléctricos y afines</v>
          </cell>
        </row>
        <row r="201">
          <cell r="B201">
            <v>239701</v>
          </cell>
          <cell r="C201" t="str">
            <v>Productos y útiles veterinarios</v>
          </cell>
        </row>
        <row r="202">
          <cell r="B202">
            <v>239801</v>
          </cell>
          <cell r="C202" t="str">
            <v>Otros repuestos y accesorios menores</v>
          </cell>
        </row>
        <row r="203">
          <cell r="B203">
            <v>239802</v>
          </cell>
          <cell r="C203" t="str">
            <v xml:space="preserve">Accesorios </v>
          </cell>
        </row>
        <row r="204">
          <cell r="B204">
            <v>239901</v>
          </cell>
          <cell r="C204" t="str">
            <v>Productos y útiles varios n.i.p.</v>
          </cell>
        </row>
        <row r="205">
          <cell r="B205">
            <v>239904</v>
          </cell>
          <cell r="C205" t="str">
            <v>Productosy Utiles de Defensa y Seguridad</v>
          </cell>
        </row>
        <row r="206">
          <cell r="B206">
            <v>239905</v>
          </cell>
          <cell r="C206" t="str">
            <v>Productos y útiles diversos</v>
          </cell>
        </row>
        <row r="207">
          <cell r="B207">
            <v>241101</v>
          </cell>
          <cell r="C207" t="str">
            <v>Pensiones</v>
          </cell>
        </row>
        <row r="208">
          <cell r="B208">
            <v>241102</v>
          </cell>
          <cell r="C208" t="str">
            <v>Jubilaciones</v>
          </cell>
        </row>
        <row r="209">
          <cell r="B209">
            <v>241103</v>
          </cell>
          <cell r="C209" t="str">
            <v>Indemnización Laboral</v>
          </cell>
        </row>
        <row r="210">
          <cell r="B210">
            <v>241201</v>
          </cell>
          <cell r="C210" t="str">
            <v>Ayudas Y Donaciones Programadas A Hogares Y Personas</v>
          </cell>
        </row>
        <row r="211">
          <cell r="B211">
            <v>241202</v>
          </cell>
          <cell r="C211" t="str">
            <v>Ayudas Y Donaciones Ocasionales A Hogares Y Personas</v>
          </cell>
        </row>
        <row r="212">
          <cell r="B212">
            <v>241203</v>
          </cell>
          <cell r="C212" t="str">
            <v>Programa De Repitencia Escolar</v>
          </cell>
        </row>
        <row r="213">
          <cell r="B213">
            <v>241401</v>
          </cell>
          <cell r="C213" t="str">
            <v>Becas Nacionales</v>
          </cell>
        </row>
        <row r="214">
          <cell r="B214">
            <v>241402</v>
          </cell>
          <cell r="C214" t="str">
            <v>Becas extranjeras</v>
          </cell>
        </row>
        <row r="215">
          <cell r="B215">
            <v>241501</v>
          </cell>
          <cell r="C215" t="str">
            <v xml:space="preserve">Transferencias corrientes a empresas del sector privado </v>
          </cell>
        </row>
        <row r="216">
          <cell r="B216">
            <v>241601</v>
          </cell>
          <cell r="C216" t="str">
            <v>Transferencias corrientes a Asociaciones sin fines de lucro</v>
          </cell>
        </row>
        <row r="217">
          <cell r="B217">
            <v>242101</v>
          </cell>
          <cell r="C217" t="str">
            <v>Aportaciones corrientes al Poder Ejecutivo</v>
          </cell>
        </row>
        <row r="218">
          <cell r="B218">
            <v>242201</v>
          </cell>
          <cell r="C218" t="str">
            <v>Transferencias corrientes a instituciones descentralizadas y autonomas no financieras para servicios personales.</v>
          </cell>
        </row>
        <row r="219">
          <cell r="B219">
            <v>242202</v>
          </cell>
          <cell r="C219" t="str">
            <v xml:space="preserve">Otras transferencias corrientes a instituciones descentralizadas y autonomas no financieras. </v>
          </cell>
        </row>
        <row r="220">
          <cell r="B220">
            <v>242203</v>
          </cell>
          <cell r="C220" t="str">
            <v>Transferencias corrientes a instituciones descentralizadas y autonomas no financieras para pago de electricidad no cortable.</v>
          </cell>
        </row>
        <row r="221">
          <cell r="B221">
            <v>242301</v>
          </cell>
          <cell r="C221" t="str">
            <v>Transferencias corrientes a instituciones públicas de la seguridad social para servicios personales.</v>
          </cell>
        </row>
        <row r="222">
          <cell r="B222">
            <v>242302</v>
          </cell>
          <cell r="C222" t="str">
            <v>Otras transferencias corrientes a instituciones públicas de la seguridad social</v>
          </cell>
        </row>
        <row r="223">
          <cell r="B223">
            <v>242303</v>
          </cell>
          <cell r="C223" t="str">
            <v>Transferencias corrientes ainstituciones públicas de la seguridad social para pago de electricidad no cortable.</v>
          </cell>
        </row>
        <row r="224">
          <cell r="B224">
            <v>244101</v>
          </cell>
          <cell r="C224" t="str">
            <v>Transferenxcias corrientes a empresas públicas no financieras nacionales para servicios personales.</v>
          </cell>
        </row>
        <row r="225">
          <cell r="B225">
            <v>244102</v>
          </cell>
          <cell r="C225" t="str">
            <v xml:space="preserve">Otras transferencias corrientes a instituciones públicas  no financieras nacionales </v>
          </cell>
        </row>
        <row r="226">
          <cell r="B226">
            <v>244103</v>
          </cell>
          <cell r="C226" t="str">
            <v>Transferenxcias corrientes a empresas públicas no financieras nacionales   para pago de electricidad no cortable.</v>
          </cell>
        </row>
        <row r="227">
          <cell r="B227">
            <v>246101</v>
          </cell>
          <cell r="C227" t="str">
            <v>Subvenciones a empresas del Sector Privado</v>
          </cell>
        </row>
        <row r="228">
          <cell r="B228">
            <v>246201</v>
          </cell>
          <cell r="C228" t="str">
            <v>Subvenciones a empresas cuasiempresas publicas no financieras</v>
          </cell>
        </row>
        <row r="229">
          <cell r="B229">
            <v>246301</v>
          </cell>
          <cell r="C229" t="str">
            <v>Subvenciones a instituciones publicas financieras no monetarias</v>
          </cell>
        </row>
        <row r="230">
          <cell r="B230">
            <v>246401</v>
          </cell>
          <cell r="C230" t="str">
            <v>Subvenciones a instituciones publicas financieras monetarias</v>
          </cell>
        </row>
        <row r="231">
          <cell r="B231">
            <v>247101</v>
          </cell>
          <cell r="C231" t="str">
            <v>Transferencias corrientes a Gobiernos Extranjeros</v>
          </cell>
        </row>
        <row r="232">
          <cell r="B232">
            <v>247201</v>
          </cell>
          <cell r="C232" t="str">
            <v>Transferencias corrientes a Organismos internacionales</v>
          </cell>
        </row>
        <row r="233">
          <cell r="B233">
            <v>247301</v>
          </cell>
          <cell r="C233" t="str">
            <v>Transferencias corrientes al sector privado externo</v>
          </cell>
        </row>
        <row r="234">
          <cell r="B234">
            <v>249101</v>
          </cell>
          <cell r="C234" t="str">
            <v>Transferencias de Corrientes a otras Instituciones Públicas</v>
          </cell>
        </row>
        <row r="235">
          <cell r="B235">
            <v>249201</v>
          </cell>
          <cell r="C235" t="str">
            <v>Sueldo en las transferencias a otras instituciones públicas</v>
          </cell>
        </row>
        <row r="236">
          <cell r="B236">
            <v>249301</v>
          </cell>
          <cell r="C236" t="str">
            <v>Gasto en las transferencias a otras instituciones públicas</v>
          </cell>
        </row>
        <row r="237">
          <cell r="B237">
            <v>249401</v>
          </cell>
          <cell r="C237" t="str">
            <v>Electricidad no cortable en las transferencias a otras instituciones públicas</v>
          </cell>
        </row>
        <row r="238">
          <cell r="B238">
            <v>251101</v>
          </cell>
          <cell r="C238" t="str">
            <v xml:space="preserve">Trasnferencia de capital a hogares y personas </v>
          </cell>
        </row>
        <row r="239">
          <cell r="B239">
            <v>251201</v>
          </cell>
          <cell r="C239" t="str">
            <v>Transferencias de capital a Asociaciones Privadas sin Fines de Lucro</v>
          </cell>
        </row>
        <row r="240">
          <cell r="B240">
            <v>251301</v>
          </cell>
          <cell r="C240" t="str">
            <v>Transferencia de capital a empresas del sector privado interno</v>
          </cell>
        </row>
        <row r="241">
          <cell r="B241">
            <v>261101</v>
          </cell>
          <cell r="C241" t="str">
            <v>Muebles de oficina y estantería</v>
          </cell>
        </row>
        <row r="242">
          <cell r="B242">
            <v>261201</v>
          </cell>
          <cell r="C242" t="str">
            <v>Muebles de alojamiento, excepto de oficina y estantería</v>
          </cell>
        </row>
        <row r="243">
          <cell r="B243">
            <v>261301</v>
          </cell>
          <cell r="C243" t="str">
            <v>Equipos de Cómputo</v>
          </cell>
        </row>
        <row r="244">
          <cell r="B244">
            <v>261401</v>
          </cell>
          <cell r="C244" t="str">
            <v>Electrodomesticos</v>
          </cell>
        </row>
        <row r="245">
          <cell r="B245">
            <v>261901</v>
          </cell>
          <cell r="C245" t="str">
            <v>Otros mobiliarios y equipos no identificados precedentemente</v>
          </cell>
        </row>
        <row r="246">
          <cell r="B246">
            <v>262101</v>
          </cell>
          <cell r="C246" t="str">
            <v>Equipos y aparatos audiovisuales</v>
          </cell>
        </row>
        <row r="247">
          <cell r="B247">
            <v>262201</v>
          </cell>
          <cell r="C247" t="str">
            <v>Aparatos deportivos</v>
          </cell>
        </row>
        <row r="248">
          <cell r="B248">
            <v>262301</v>
          </cell>
          <cell r="C248" t="str">
            <v>Cámaras fotográficas y de video</v>
          </cell>
        </row>
        <row r="249">
          <cell r="B249">
            <v>262401</v>
          </cell>
          <cell r="C249" t="str">
            <v>Equipos recreativos</v>
          </cell>
        </row>
        <row r="250">
          <cell r="B250">
            <v>263101</v>
          </cell>
          <cell r="C250" t="str">
            <v>Equipo médico y de laboratorio</v>
          </cell>
        </row>
        <row r="251">
          <cell r="B251">
            <v>263201</v>
          </cell>
          <cell r="C251" t="str">
            <v>Instrumental médico y de laboratorio</v>
          </cell>
        </row>
        <row r="252">
          <cell r="B252">
            <v>263301</v>
          </cell>
          <cell r="C252" t="str">
            <v>Equipo veterinario</v>
          </cell>
        </row>
        <row r="253">
          <cell r="B253">
            <v>263401</v>
          </cell>
          <cell r="C253" t="str">
            <v>Equipo Meteriológico y sismológico</v>
          </cell>
        </row>
        <row r="254">
          <cell r="B254">
            <v>264101</v>
          </cell>
          <cell r="C254" t="str">
            <v>Automóviles y camiones</v>
          </cell>
        </row>
        <row r="255">
          <cell r="B255">
            <v>264201</v>
          </cell>
          <cell r="C255" t="str">
            <v>Carrocerías y remolques</v>
          </cell>
        </row>
        <row r="256">
          <cell r="B256">
            <v>264601</v>
          </cell>
          <cell r="C256" t="str">
            <v>Equipo de tracción</v>
          </cell>
        </row>
        <row r="257">
          <cell r="B257">
            <v>264801</v>
          </cell>
          <cell r="C257" t="str">
            <v>Otros equipos de transporte</v>
          </cell>
        </row>
        <row r="258">
          <cell r="B258">
            <v>265201</v>
          </cell>
          <cell r="C258" t="str">
            <v>Maquinaria y equipo industrial</v>
          </cell>
        </row>
        <row r="259">
          <cell r="B259">
            <v>265202</v>
          </cell>
          <cell r="C259" t="str">
            <v>Maquinaria y equipo para el tratamiento y suministro de agua</v>
          </cell>
        </row>
        <row r="260">
          <cell r="B260">
            <v>265301</v>
          </cell>
          <cell r="C260" t="str">
            <v>Maquinaria y equipo de construcción</v>
          </cell>
        </row>
        <row r="261">
          <cell r="B261">
            <v>265401</v>
          </cell>
          <cell r="C261" t="str">
            <v>Sistemas de aire acondicionado, calefacción y refrigeración industrial y comercial</v>
          </cell>
        </row>
        <row r="262">
          <cell r="B262">
            <v>265501</v>
          </cell>
          <cell r="C262" t="str">
            <v>Equipo de comunicación, telecomunicaciones y señalamiento</v>
          </cell>
        </row>
        <row r="263">
          <cell r="B263">
            <v>265601</v>
          </cell>
          <cell r="C263" t="str">
            <v>Equipo de generación eléctrica, aparatos y accesorios eléctricos</v>
          </cell>
        </row>
        <row r="264">
          <cell r="B264">
            <v>265701</v>
          </cell>
          <cell r="C264" t="str">
            <v>Herramientas y máquinas-herramientas</v>
          </cell>
        </row>
        <row r="265">
          <cell r="B265">
            <v>265801</v>
          </cell>
          <cell r="C265" t="str">
            <v>Otros equipos</v>
          </cell>
        </row>
        <row r="266">
          <cell r="B266">
            <v>266101</v>
          </cell>
          <cell r="C266" t="str">
            <v>Equipos de defensa de defensa</v>
          </cell>
        </row>
        <row r="267">
          <cell r="B267">
            <v>266201</v>
          </cell>
          <cell r="C267" t="str">
            <v>Equipos de seguridad</v>
          </cell>
        </row>
        <row r="268">
          <cell r="B268">
            <v>268101</v>
          </cell>
          <cell r="C268" t="str">
            <v>Investigación y desarrollo</v>
          </cell>
        </row>
        <row r="269">
          <cell r="B269">
            <v>268301</v>
          </cell>
          <cell r="C269" t="str">
            <v>Programas de informática</v>
          </cell>
        </row>
        <row r="270">
          <cell r="B270">
            <v>268302</v>
          </cell>
          <cell r="C270" t="str">
            <v>Base de datos</v>
          </cell>
        </row>
        <row r="271">
          <cell r="B271">
            <v>268501</v>
          </cell>
          <cell r="C271" t="str">
            <v>Estudios de preinversión</v>
          </cell>
        </row>
        <row r="272">
          <cell r="B272">
            <v>268601</v>
          </cell>
          <cell r="C272" t="str">
            <v>Marcas y patentes</v>
          </cell>
        </row>
        <row r="273">
          <cell r="B273">
            <v>268701</v>
          </cell>
          <cell r="C273" t="str">
            <v>Concesiones</v>
          </cell>
        </row>
        <row r="274">
          <cell r="B274">
            <v>268801</v>
          </cell>
          <cell r="C274" t="str">
            <v>Informáticas</v>
          </cell>
        </row>
        <row r="275">
          <cell r="B275">
            <v>268802</v>
          </cell>
          <cell r="C275" t="str">
            <v>Intelectuales</v>
          </cell>
        </row>
        <row r="276">
          <cell r="B276">
            <v>268803</v>
          </cell>
          <cell r="C276" t="str">
            <v>Industriales</v>
          </cell>
        </row>
        <row r="277">
          <cell r="B277">
            <v>268804</v>
          </cell>
          <cell r="C277" t="str">
            <v>Comerciales</v>
          </cell>
        </row>
        <row r="278">
          <cell r="B278">
            <v>268901</v>
          </cell>
          <cell r="C278" t="str">
            <v>Otros activos intangibles</v>
          </cell>
        </row>
        <row r="279">
          <cell r="B279">
            <v>269101</v>
          </cell>
          <cell r="C279" t="str">
            <v>Edificios residenciales ( Viviendas )</v>
          </cell>
        </row>
        <row r="280">
          <cell r="B280">
            <v>269201</v>
          </cell>
          <cell r="C280" t="str">
            <v>Edificios No Residenciales</v>
          </cell>
        </row>
        <row r="281">
          <cell r="B281">
            <v>269901</v>
          </cell>
          <cell r="C281" t="str">
            <v>Otras estructuras</v>
          </cell>
        </row>
        <row r="282">
          <cell r="B282">
            <v>271101</v>
          </cell>
          <cell r="C282" t="str">
            <v>Obras para edificación residencial (viviendas)</v>
          </cell>
        </row>
        <row r="283">
          <cell r="B283">
            <v>271201</v>
          </cell>
          <cell r="C283" t="str">
            <v>Obras para edificación no residencial</v>
          </cell>
        </row>
        <row r="284">
          <cell r="B284">
            <v>271301</v>
          </cell>
          <cell r="C284" t="str">
            <v>Obras para edificación de otras estructuras</v>
          </cell>
        </row>
        <row r="285">
          <cell r="B285">
            <v>271401</v>
          </cell>
          <cell r="C285" t="str">
            <v>Mejoras de tierras y terrenos</v>
          </cell>
        </row>
        <row r="286">
          <cell r="B286">
            <v>271501</v>
          </cell>
          <cell r="C286" t="str">
            <v>Supervisión e inspección de obras en edificaciones</v>
          </cell>
        </row>
        <row r="287">
          <cell r="B287">
            <v>272101</v>
          </cell>
          <cell r="C287" t="str">
            <v>Obras Hidráulicas Y Sanitarias</v>
          </cell>
        </row>
        <row r="288">
          <cell r="B288">
            <v>272201</v>
          </cell>
          <cell r="C288" t="str">
            <v>Obras de Energía</v>
          </cell>
        </row>
        <row r="289">
          <cell r="B289">
            <v>272301</v>
          </cell>
          <cell r="C289" t="str">
            <v>Obras de telecomunicaciones</v>
          </cell>
        </row>
        <row r="290">
          <cell r="B290">
            <v>272401</v>
          </cell>
          <cell r="C290" t="str">
            <v>Infraestructura terrestre y obras anexas</v>
          </cell>
        </row>
        <row r="291">
          <cell r="B291">
            <v>272701</v>
          </cell>
          <cell r="C291" t="str">
            <v>Obras urbanísticas</v>
          </cell>
        </row>
        <row r="292">
          <cell r="B292">
            <v>272801</v>
          </cell>
          <cell r="C292" t="str">
            <v>Obras en cementerios</v>
          </cell>
        </row>
        <row r="293">
          <cell r="B293">
            <v>273101</v>
          </cell>
          <cell r="C293" t="str">
            <v>Construcciones en bienes de uso público concesionados</v>
          </cell>
        </row>
        <row r="294">
          <cell r="B294">
            <v>273201</v>
          </cell>
          <cell r="C294" t="str">
            <v>Construcciones en bienes de uso privado concesionados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a2" displayName="Tabla2" ref="B12:P94" totalsRowCount="1" headerRowDxfId="24" dataDxfId="23" headerRowCellStyle="Millares" dataCellStyle="Millares">
  <autoFilter ref="B12:P93"/>
  <tableColumns count="15">
    <tableColumn id="1" name="Detalle"/>
    <tableColumn id="2" name="Presupuesto aprobado"/>
    <tableColumn id="15" name="Presupuesto modificado / vigente "/>
    <tableColumn id="3" name="Enero " totalsRowDxfId="22" dataCellStyle="Millares"/>
    <tableColumn id="4" name="Febrero " dataDxfId="21" totalsRowDxfId="20" dataCellStyle="Millares"/>
    <tableColumn id="5" name="Marzo" dataDxfId="19" totalsRowDxfId="18" dataCellStyle="Millares"/>
    <tableColumn id="6" name="Abril" dataDxfId="17" totalsRowDxfId="16" dataCellStyle="Millares"/>
    <tableColumn id="7" name="Mayo" dataDxfId="15" totalsRowDxfId="14" dataCellStyle="Millares"/>
    <tableColumn id="8" name="Junio" dataDxfId="13" totalsRowDxfId="12" dataCellStyle="Millares"/>
    <tableColumn id="9" name="Julio" dataDxfId="11" totalsRowDxfId="10" dataCellStyle="Millares"/>
    <tableColumn id="10" name="Agosto" dataDxfId="9" totalsRowDxfId="8" dataCellStyle="Millares"/>
    <tableColumn id="11" name="Septiembre" dataDxfId="7" totalsRowDxfId="6" dataCellStyle="Millares"/>
    <tableColumn id="12" name="Octubre " dataDxfId="5" totalsRowDxfId="4" dataCellStyle="Millares"/>
    <tableColumn id="13" name="Noviembre" dataDxfId="3" totalsRowDxfId="2" dataCellStyle="Millares"/>
    <tableColumn id="14" name="Diciembre" dataDxfId="1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88" zoomScale="85" zoomScaleNormal="85" zoomScaleSheetLayoutView="85" workbookViewId="0">
      <pane xSplit="1" topLeftCell="C1" activePane="topRight" state="frozen"/>
      <selection activeCell="B1" sqref="B1"/>
      <selection pane="topRight" activeCell="H101" sqref="H101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7.140625" bestFit="1" customWidth="1"/>
    <col min="4" max="4" width="38.140625" bestFit="1" customWidth="1"/>
    <col min="5" max="5" width="20.7109375" style="2" customWidth="1"/>
    <col min="6" max="6" width="20.7109375" style="20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22.5703125" customWidth="1"/>
  </cols>
  <sheetData>
    <row r="1" spans="2:17" ht="18" x14ac:dyDescent="0.25">
      <c r="B1" s="92" t="s">
        <v>102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2:17" ht="18" x14ac:dyDescent="0.25">
      <c r="B2" s="92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2:17" ht="18.75" customHeight="1" x14ac:dyDescent="0.25">
      <c r="B3" s="92" t="s">
        <v>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2:17" ht="18.75" customHeight="1" x14ac:dyDescent="0.25">
      <c r="B4" s="92" t="s">
        <v>104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</row>
    <row r="5" spans="2:17" ht="15" customHeight="1" x14ac:dyDescent="0.25">
      <c r="B5" s="93" t="s">
        <v>2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</row>
    <row r="6" spans="2:17" ht="15" customHeight="1" x14ac:dyDescent="0.25">
      <c r="B6" s="94">
        <v>44926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</row>
    <row r="7" spans="2:17" x14ac:dyDescent="0.25">
      <c r="B7" s="93" t="s">
        <v>3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</row>
    <row r="8" spans="2:17" x14ac:dyDescent="0.25">
      <c r="B8" s="62"/>
      <c r="C8" s="64"/>
      <c r="D8" s="64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4"/>
    </row>
    <row r="9" spans="2:17" x14ac:dyDescent="0.25">
      <c r="B9" s="62"/>
      <c r="C9" s="64"/>
      <c r="D9" s="64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</row>
    <row r="10" spans="2:17" x14ac:dyDescent="0.25">
      <c r="B10" s="62"/>
      <c r="C10" s="64"/>
      <c r="D10" s="64"/>
      <c r="E10" s="62"/>
      <c r="F10" s="62"/>
      <c r="G10" s="62"/>
      <c r="H10" s="62"/>
      <c r="I10" s="62"/>
      <c r="J10" s="62"/>
      <c r="K10" s="62"/>
      <c r="L10" s="62"/>
      <c r="M10" s="62"/>
      <c r="N10" s="63"/>
      <c r="O10" s="62"/>
      <c r="P10" s="62"/>
      <c r="Q10" s="64"/>
    </row>
    <row r="11" spans="2:17" x14ac:dyDescent="0.25">
      <c r="B11" s="1"/>
      <c r="C11" s="64"/>
      <c r="D11" s="64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64"/>
    </row>
    <row r="12" spans="2:17" ht="15.75" x14ac:dyDescent="0.25">
      <c r="B12" s="23" t="s">
        <v>4</v>
      </c>
      <c r="C12" s="23" t="s">
        <v>109</v>
      </c>
      <c r="D12" s="23" t="s">
        <v>110</v>
      </c>
      <c r="E12" s="25" t="s">
        <v>6</v>
      </c>
      <c r="F12" s="25" t="s">
        <v>7</v>
      </c>
      <c r="G12" s="25" t="s">
        <v>8</v>
      </c>
      <c r="H12" s="25" t="s">
        <v>9</v>
      </c>
      <c r="I12" s="25" t="s">
        <v>101</v>
      </c>
      <c r="J12" s="25" t="s">
        <v>10</v>
      </c>
      <c r="K12" s="25" t="s">
        <v>11</v>
      </c>
      <c r="L12" s="25" t="s">
        <v>12</v>
      </c>
      <c r="M12" s="25" t="s">
        <v>13</v>
      </c>
      <c r="N12" s="25" t="s">
        <v>14</v>
      </c>
      <c r="O12" s="25" t="s">
        <v>15</v>
      </c>
      <c r="P12" s="25" t="s">
        <v>16</v>
      </c>
      <c r="Q12" s="24" t="s">
        <v>5</v>
      </c>
    </row>
    <row r="13" spans="2:17" x14ac:dyDescent="0.25">
      <c r="B13" s="40" t="s">
        <v>17</v>
      </c>
      <c r="C13" s="40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40" t="s">
        <v>18</v>
      </c>
      <c r="C14" s="41">
        <v>602825352</v>
      </c>
      <c r="D14" s="41">
        <v>46200000</v>
      </c>
      <c r="E14" s="42">
        <f>+E15+E16+E19+E17+E18</f>
        <v>42222086.219999999</v>
      </c>
      <c r="F14" s="42">
        <f t="shared" ref="F14:N14" si="0">+F15+F16+F19+F17+F18</f>
        <v>47307150</v>
      </c>
      <c r="G14" s="42">
        <f t="shared" si="0"/>
        <v>54766160.75</v>
      </c>
      <c r="H14" s="42">
        <f t="shared" si="0"/>
        <v>80724911.49000001</v>
      </c>
      <c r="I14" s="42">
        <f t="shared" si="0"/>
        <v>48715433.18</v>
      </c>
      <c r="J14" s="42">
        <f t="shared" si="0"/>
        <v>48954527.369999997</v>
      </c>
      <c r="K14" s="42">
        <f t="shared" si="0"/>
        <v>50997954.240000002</v>
      </c>
      <c r="L14" s="42">
        <f t="shared" si="0"/>
        <v>51897014.320000008</v>
      </c>
      <c r="M14" s="42">
        <f t="shared" si="0"/>
        <v>90842561.859999999</v>
      </c>
      <c r="N14" s="42">
        <f t="shared" si="0"/>
        <v>49208289.529999994</v>
      </c>
      <c r="O14" s="42">
        <f t="shared" ref="O14" si="1">+O15+O16+O19+O17+O18</f>
        <v>85347900.189999998</v>
      </c>
      <c r="P14" s="42">
        <f t="shared" ref="P14" si="2">+P15+P16+P19+P17+P18</f>
        <v>55842100.75</v>
      </c>
      <c r="Q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706826089.9000001</v>
      </c>
    </row>
    <row r="15" spans="2:17" x14ac:dyDescent="0.25">
      <c r="B15" s="43" t="s">
        <v>19</v>
      </c>
      <c r="C15" s="65">
        <v>84109716</v>
      </c>
      <c r="D15" s="65">
        <v>0</v>
      </c>
      <c r="E15" s="45">
        <v>36410691.439999998</v>
      </c>
      <c r="F15" s="45">
        <v>41422767.310000002</v>
      </c>
      <c r="G15" s="46">
        <v>48815815.57</v>
      </c>
      <c r="H15" s="47">
        <v>43732969.810000002</v>
      </c>
      <c r="I15" s="47">
        <v>42919823.5</v>
      </c>
      <c r="J15" s="47">
        <v>43177874.960000001</v>
      </c>
      <c r="K15" s="47">
        <v>44965895.710000001</v>
      </c>
      <c r="L15" s="47">
        <v>45999341.270000003</v>
      </c>
      <c r="M15" s="47">
        <v>43982094.130000003</v>
      </c>
      <c r="N15" s="47">
        <v>43341808.229999997</v>
      </c>
      <c r="O15" s="47">
        <v>79405816.120000005</v>
      </c>
      <c r="P15" s="47">
        <v>49712037.93</v>
      </c>
      <c r="Q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563886935.98000002</v>
      </c>
    </row>
    <row r="16" spans="2:17" x14ac:dyDescent="0.25">
      <c r="B16" s="43" t="s">
        <v>20</v>
      </c>
      <c r="C16" s="65"/>
      <c r="D16" s="65"/>
      <c r="E16" s="45">
        <v>241463.97</v>
      </c>
      <c r="F16" s="45">
        <v>241463.97</v>
      </c>
      <c r="G16" s="46">
        <v>216463.97</v>
      </c>
      <c r="H16" s="47">
        <v>31054336.120000001</v>
      </c>
      <c r="I16" s="47">
        <v>216463.97</v>
      </c>
      <c r="J16" s="47">
        <v>216463.97</v>
      </c>
      <c r="K16" s="47">
        <v>216463.97</v>
      </c>
      <c r="L16" s="47">
        <v>439147.89</v>
      </c>
      <c r="M16" s="47">
        <v>41372529.560000002</v>
      </c>
      <c r="N16" s="47">
        <v>337736.08</v>
      </c>
      <c r="O16" s="47">
        <v>249352.82</v>
      </c>
      <c r="P16" s="47">
        <v>465679.95</v>
      </c>
      <c r="Q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75267566.239999995</v>
      </c>
    </row>
    <row r="17" spans="2:17" x14ac:dyDescent="0.25">
      <c r="B17" s="43" t="s">
        <v>21</v>
      </c>
      <c r="C17" s="65"/>
      <c r="D17" s="65"/>
      <c r="E17" s="45">
        <v>0</v>
      </c>
      <c r="F17" s="45">
        <v>0</v>
      </c>
      <c r="G17" s="46"/>
      <c r="H17" s="47"/>
      <c r="I17" s="47">
        <v>0</v>
      </c>
      <c r="J17" s="47"/>
      <c r="K17" s="47">
        <v>0</v>
      </c>
      <c r="L17" s="47"/>
      <c r="M17" s="47">
        <v>0</v>
      </c>
      <c r="N17" s="47"/>
      <c r="O17" s="47"/>
      <c r="P17" s="47"/>
      <c r="Q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43" t="s">
        <v>22</v>
      </c>
      <c r="C18" s="65">
        <v>83991781</v>
      </c>
      <c r="D18" s="65"/>
      <c r="E18" s="45">
        <v>0</v>
      </c>
      <c r="F18" s="45">
        <v>0</v>
      </c>
      <c r="G18" s="46"/>
      <c r="H18" s="47"/>
      <c r="I18" s="47">
        <v>0</v>
      </c>
      <c r="J18" s="47"/>
      <c r="K18" s="47"/>
      <c r="L18" s="47">
        <v>0</v>
      </c>
      <c r="M18" s="47">
        <v>0</v>
      </c>
      <c r="N18" s="47"/>
      <c r="O18" s="47"/>
      <c r="P18" s="47"/>
      <c r="Q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43" t="s">
        <v>23</v>
      </c>
      <c r="C19" s="65"/>
      <c r="D19" s="65"/>
      <c r="E19" s="45">
        <v>5569930.8099999996</v>
      </c>
      <c r="F19" s="45">
        <v>5642918.7199999997</v>
      </c>
      <c r="G19" s="46">
        <v>5733881.21</v>
      </c>
      <c r="H19" s="47">
        <v>5937605.5599999996</v>
      </c>
      <c r="I19" s="47">
        <v>5579145.71</v>
      </c>
      <c r="J19" s="47">
        <v>5560188.4400000004</v>
      </c>
      <c r="K19" s="47">
        <v>5815594.5599999996</v>
      </c>
      <c r="L19" s="47">
        <v>5458525.1600000001</v>
      </c>
      <c r="M19" s="47">
        <v>5487938.1699999999</v>
      </c>
      <c r="N19" s="47">
        <v>5528745.2199999997</v>
      </c>
      <c r="O19" s="47">
        <v>5692731.25</v>
      </c>
      <c r="P19" s="47">
        <v>5664382.8700000001</v>
      </c>
      <c r="Q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67671587.680000007</v>
      </c>
    </row>
    <row r="20" spans="2:17" ht="31.5" customHeight="1" x14ac:dyDescent="0.25">
      <c r="B20" s="40" t="s">
        <v>24</v>
      </c>
      <c r="C20" s="41">
        <v>7424290</v>
      </c>
      <c r="D20" s="41">
        <f>+D21+D22+D23+D24+D27+D28+D26+D25+D29</f>
        <v>0</v>
      </c>
      <c r="E20" s="42">
        <f>+E21+E22+E23+E24+E27+E28+E26+E25+E29</f>
        <v>0</v>
      </c>
      <c r="F20" s="42">
        <f>+F21+F22+F23+F24+F27+F28+F26+F25+F29</f>
        <v>4004956.7199999997</v>
      </c>
      <c r="G20" s="42">
        <f t="shared" ref="G20:P20" si="3">+G21+G22+G23+G24+G27+G28+G26+G25+G29</f>
        <v>4507648.74</v>
      </c>
      <c r="H20" s="42">
        <f t="shared" si="3"/>
        <v>7312260.2999999998</v>
      </c>
      <c r="I20" s="42">
        <f>+I21+I22+I23+I24+I27+I28+I26+I25+I29</f>
        <v>2246419.2799999998</v>
      </c>
      <c r="J20" s="42">
        <f>+J21+J22+J23+J24+J27+J28+J26+J25+J29</f>
        <v>7973819.4500000002</v>
      </c>
      <c r="K20" s="42">
        <f>+K21+K22+K23+K24+K27+K28+K26+K25+K29</f>
        <v>11625503.59</v>
      </c>
      <c r="L20" s="42">
        <f t="shared" si="3"/>
        <v>5127807.8599999994</v>
      </c>
      <c r="M20" s="42">
        <f>+M21+M22+M23+M24+M27+M28+M26+M25+M29</f>
        <v>2522909.9099999997</v>
      </c>
      <c r="N20" s="42">
        <f t="shared" si="3"/>
        <v>6323150.4500000002</v>
      </c>
      <c r="O20" s="42">
        <f t="shared" si="3"/>
        <v>3044213.8</v>
      </c>
      <c r="P20" s="42">
        <f t="shared" si="3"/>
        <v>8704695.8499999996</v>
      </c>
      <c r="Q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63393385.949999996</v>
      </c>
    </row>
    <row r="21" spans="2:17" x14ac:dyDescent="0.25">
      <c r="B21" s="43" t="s">
        <v>25</v>
      </c>
      <c r="C21" s="65">
        <v>3998500</v>
      </c>
      <c r="D21" s="65"/>
      <c r="E21" s="45">
        <v>0</v>
      </c>
      <c r="F21" s="45">
        <v>0</v>
      </c>
      <c r="G21" s="45">
        <v>73720</v>
      </c>
      <c r="H21" s="45">
        <v>2117295.6</v>
      </c>
      <c r="I21" s="45">
        <v>577944.61</v>
      </c>
      <c r="J21" s="45">
        <v>569654.09</v>
      </c>
      <c r="K21" s="45">
        <v>305547.53000000003</v>
      </c>
      <c r="L21" s="45">
        <v>0</v>
      </c>
      <c r="M21" s="45">
        <v>910578.26</v>
      </c>
      <c r="N21" s="45">
        <v>389589.94</v>
      </c>
      <c r="O21" s="45">
        <v>469437.54</v>
      </c>
      <c r="P21" s="45">
        <f>1081677.5+1081677.5</f>
        <v>2163355</v>
      </c>
      <c r="Q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7577122.5700000003</v>
      </c>
    </row>
    <row r="22" spans="2:17" x14ac:dyDescent="0.25">
      <c r="B22" s="43" t="s">
        <v>26</v>
      </c>
      <c r="C22" s="65">
        <v>350000</v>
      </c>
      <c r="D22" s="65"/>
      <c r="E22" s="45">
        <v>0</v>
      </c>
      <c r="F22" s="45">
        <v>181417.92</v>
      </c>
      <c r="G22" s="45">
        <v>126108.96</v>
      </c>
      <c r="H22" s="45">
        <v>271865</v>
      </c>
      <c r="I22" s="45">
        <v>0</v>
      </c>
      <c r="J22" s="45">
        <v>189163.44</v>
      </c>
      <c r="K22" s="45">
        <v>0</v>
      </c>
      <c r="L22" s="45">
        <v>126108.96</v>
      </c>
      <c r="M22" s="45">
        <v>22762.2</v>
      </c>
      <c r="N22" s="45">
        <v>32580</v>
      </c>
      <c r="O22" s="45">
        <v>0</v>
      </c>
      <c r="P22" s="45">
        <f>626381.76+349836.96</f>
        <v>976218.72</v>
      </c>
      <c r="Q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1926225.2</v>
      </c>
    </row>
    <row r="23" spans="2:17" x14ac:dyDescent="0.25">
      <c r="B23" s="43" t="s">
        <v>27</v>
      </c>
      <c r="C23" s="65">
        <v>480000</v>
      </c>
      <c r="D23" s="65"/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43" t="s">
        <v>28</v>
      </c>
      <c r="C24" s="65">
        <v>3795000</v>
      </c>
      <c r="D24" s="65">
        <v>0</v>
      </c>
      <c r="E24" s="45">
        <v>0</v>
      </c>
      <c r="F24" s="45">
        <v>0</v>
      </c>
      <c r="G24" s="45">
        <v>30337.8</v>
      </c>
      <c r="H24" s="45">
        <v>0</v>
      </c>
      <c r="I24" s="45">
        <v>0</v>
      </c>
      <c r="J24" s="45">
        <v>69604.25</v>
      </c>
      <c r="K24" s="45">
        <v>0</v>
      </c>
      <c r="L24" s="45">
        <v>7147.61</v>
      </c>
      <c r="M24" s="45">
        <v>20000</v>
      </c>
      <c r="N24" s="45">
        <v>96743.85</v>
      </c>
      <c r="O24" s="45">
        <v>0</v>
      </c>
      <c r="P24" s="45">
        <v>28000</v>
      </c>
      <c r="Q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251833.51</v>
      </c>
    </row>
    <row r="25" spans="2:17" x14ac:dyDescent="0.25">
      <c r="B25" s="43" t="s">
        <v>29</v>
      </c>
      <c r="C25" s="65"/>
      <c r="D25" s="65"/>
      <c r="E25" s="45">
        <v>0</v>
      </c>
      <c r="F25" s="45">
        <v>0</v>
      </c>
      <c r="G25" s="45">
        <v>633857.81999999995</v>
      </c>
      <c r="H25" s="45">
        <v>0</v>
      </c>
      <c r="I25" s="45">
        <v>440006.85</v>
      </c>
      <c r="J25" s="45">
        <v>0</v>
      </c>
      <c r="K25" s="45">
        <v>243479.5</v>
      </c>
      <c r="L25" s="45">
        <v>442943.92</v>
      </c>
      <c r="M25" s="45">
        <v>69517.460000000006</v>
      </c>
      <c r="N25" s="45">
        <v>0</v>
      </c>
      <c r="O25" s="45">
        <v>1084901.93</v>
      </c>
      <c r="P25" s="45">
        <f>446137.96+446137.96</f>
        <v>892275.92</v>
      </c>
      <c r="Q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3806983.3999999994</v>
      </c>
    </row>
    <row r="26" spans="2:17" x14ac:dyDescent="0.25">
      <c r="B26" s="43" t="s">
        <v>30</v>
      </c>
      <c r="C26" s="65">
        <v>89690900</v>
      </c>
      <c r="D26" s="6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118525.55</v>
      </c>
      <c r="N26" s="45">
        <v>229278.38</v>
      </c>
      <c r="O26" s="45">
        <v>382512.29</v>
      </c>
      <c r="P26" s="45">
        <v>202652.61</v>
      </c>
      <c r="Q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932968.83</v>
      </c>
    </row>
    <row r="27" spans="2:17" ht="30" x14ac:dyDescent="0.25">
      <c r="B27" s="43" t="s">
        <v>31</v>
      </c>
      <c r="C27" s="65">
        <v>34033158</v>
      </c>
      <c r="D27" s="65"/>
      <c r="E27" s="45">
        <v>0</v>
      </c>
      <c r="F27" s="45">
        <v>2507538.7999999998</v>
      </c>
      <c r="G27" s="45">
        <v>3220534.47</v>
      </c>
      <c r="H27" s="45">
        <v>2555638.16</v>
      </c>
      <c r="I27" s="45">
        <v>930247.82</v>
      </c>
      <c r="J27" s="45">
        <v>3013220.05</v>
      </c>
      <c r="K27" s="45">
        <v>605845.84</v>
      </c>
      <c r="L27" s="45">
        <v>1965984.52</v>
      </c>
      <c r="M27" s="45">
        <v>711959.16</v>
      </c>
      <c r="N27" s="45">
        <v>2417096.1800000002</v>
      </c>
      <c r="O27" s="45">
        <v>-482245.92</v>
      </c>
      <c r="P27" s="45">
        <f>1285151.4+986185</f>
        <v>2271336.4</v>
      </c>
      <c r="Q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19717155.479999997</v>
      </c>
    </row>
    <row r="28" spans="2:17" ht="30" x14ac:dyDescent="0.25">
      <c r="B28" s="43" t="s">
        <v>32</v>
      </c>
      <c r="C28" s="65"/>
      <c r="D28" s="65"/>
      <c r="E28" s="45">
        <v>0</v>
      </c>
      <c r="F28" s="45">
        <v>1316000</v>
      </c>
      <c r="G28" s="45">
        <v>423089.69</v>
      </c>
      <c r="H28" s="45">
        <v>2367461.54</v>
      </c>
      <c r="I28" s="45">
        <v>264000</v>
      </c>
      <c r="J28" s="45">
        <v>4132177.62</v>
      </c>
      <c r="K28" s="45">
        <v>10470630.720000001</v>
      </c>
      <c r="L28" s="45">
        <v>2585622.85</v>
      </c>
      <c r="M28" s="45">
        <v>548735</v>
      </c>
      <c r="N28" s="45">
        <v>3157862.1</v>
      </c>
      <c r="O28" s="45">
        <v>1589607.96</v>
      </c>
      <c r="P28" s="45">
        <v>1424000</v>
      </c>
      <c r="Q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28279187.480000004</v>
      </c>
    </row>
    <row r="29" spans="2:17" x14ac:dyDescent="0.25">
      <c r="B29" s="43" t="s">
        <v>33</v>
      </c>
      <c r="C29" s="65"/>
      <c r="D29" s="65"/>
      <c r="E29" s="45">
        <v>0</v>
      </c>
      <c r="F29" s="45">
        <v>0</v>
      </c>
      <c r="G29" s="45">
        <v>0</v>
      </c>
      <c r="H29" s="45">
        <v>0</v>
      </c>
      <c r="I29" s="45">
        <v>34220</v>
      </c>
      <c r="J29" s="45">
        <v>0</v>
      </c>
      <c r="K29" s="45">
        <v>0</v>
      </c>
      <c r="L29" s="45">
        <v>0</v>
      </c>
      <c r="M29" s="45">
        <v>120832.28</v>
      </c>
      <c r="N29" s="45">
        <v>0</v>
      </c>
      <c r="O29" s="45">
        <v>0</v>
      </c>
      <c r="P29" s="45">
        <f>493428.6+253428.6</f>
        <v>746857.2</v>
      </c>
      <c r="Q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901909.48</v>
      </c>
    </row>
    <row r="30" spans="2:17" x14ac:dyDescent="0.25">
      <c r="B30" s="40" t="s">
        <v>34</v>
      </c>
      <c r="C30" s="41">
        <v>13000000</v>
      </c>
      <c r="D30" s="41">
        <v>700000</v>
      </c>
      <c r="E30" s="42">
        <f t="shared" ref="E30:L30" si="4">+E31+E32+E33+E34+E35+E36+E37+E38+E39+E40</f>
        <v>0</v>
      </c>
      <c r="F30" s="42">
        <f t="shared" si="4"/>
        <v>28565427.190000001</v>
      </c>
      <c r="G30" s="42">
        <f t="shared" si="4"/>
        <v>22412453.479999997</v>
      </c>
      <c r="H30" s="42">
        <f t="shared" si="4"/>
        <v>26519363.840000004</v>
      </c>
      <c r="I30" s="42">
        <f t="shared" si="4"/>
        <v>68635230.120000005</v>
      </c>
      <c r="J30" s="42">
        <f>+J31+J32+J33+J34+J35+J36+J37+J38+J39+J40</f>
        <v>32596405.460000001</v>
      </c>
      <c r="K30" s="42">
        <f t="shared" si="4"/>
        <v>16258456.74</v>
      </c>
      <c r="L30" s="42">
        <f t="shared" si="4"/>
        <v>88738188.74000001</v>
      </c>
      <c r="M30" s="42">
        <f>+M31+M32+M33+M34+M35+M36+M37+M38+M39+M40</f>
        <v>25568292.009999998</v>
      </c>
      <c r="N30" s="42">
        <f t="shared" ref="N30:P30" si="5">+N31+N32+N33+N34+N35+N36+N37+N38+N39+N40</f>
        <v>5209412.9899999993</v>
      </c>
      <c r="O30" s="42">
        <f t="shared" si="5"/>
        <v>41916200.340000004</v>
      </c>
      <c r="P30" s="42">
        <f t="shared" si="5"/>
        <v>83324602.569999993</v>
      </c>
      <c r="Q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439744033.48000008</v>
      </c>
    </row>
    <row r="31" spans="2:17" x14ac:dyDescent="0.25">
      <c r="B31" s="43" t="s">
        <v>35</v>
      </c>
      <c r="C31" s="65">
        <v>2124058</v>
      </c>
      <c r="D31" s="65"/>
      <c r="E31" s="45">
        <v>0</v>
      </c>
      <c r="F31" s="45">
        <v>1072506.78</v>
      </c>
      <c r="G31" s="45">
        <v>1318416.7</v>
      </c>
      <c r="H31" s="45">
        <v>89024</v>
      </c>
      <c r="I31" s="45">
        <v>28972.240000000002</v>
      </c>
      <c r="J31" s="45">
        <v>1130161.75</v>
      </c>
      <c r="K31" s="45">
        <v>129130.9</v>
      </c>
      <c r="L31" s="45">
        <v>4826986.2</v>
      </c>
      <c r="M31" s="45">
        <v>73124.600000000006</v>
      </c>
      <c r="N31" s="45">
        <v>41349.699999999997</v>
      </c>
      <c r="O31" s="45">
        <v>2377874.2599999998</v>
      </c>
      <c r="P31" s="45">
        <f>2052578.5+575081.56</f>
        <v>2627660.06</v>
      </c>
      <c r="Q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13715207.189999999</v>
      </c>
    </row>
    <row r="32" spans="2:17" x14ac:dyDescent="0.25">
      <c r="B32" s="43" t="s">
        <v>36</v>
      </c>
      <c r="C32" s="65">
        <v>3527270</v>
      </c>
      <c r="D32" s="65"/>
      <c r="E32" s="45">
        <v>0</v>
      </c>
      <c r="F32" s="45">
        <v>272580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239245</v>
      </c>
      <c r="M32" s="45">
        <v>76393.2</v>
      </c>
      <c r="N32" s="45">
        <v>0</v>
      </c>
      <c r="O32" s="45">
        <v>1276128.7</v>
      </c>
      <c r="P32" s="45">
        <f>483365.76+'2.3'!E9</f>
        <v>966731.52</v>
      </c>
      <c r="Q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2831078.42</v>
      </c>
    </row>
    <row r="33" spans="2:17" x14ac:dyDescent="0.25">
      <c r="B33" s="43" t="s">
        <v>37</v>
      </c>
      <c r="C33" s="65">
        <v>259547997</v>
      </c>
      <c r="D33" s="65">
        <v>1923446.36</v>
      </c>
      <c r="E33" s="45">
        <v>0</v>
      </c>
      <c r="F33" s="45">
        <v>537559.9</v>
      </c>
      <c r="G33" s="45">
        <v>5891.27</v>
      </c>
      <c r="H33" s="45">
        <v>0</v>
      </c>
      <c r="I33" s="45">
        <v>581150</v>
      </c>
      <c r="J33" s="45">
        <v>1881074.58</v>
      </c>
      <c r="K33" s="45">
        <v>0</v>
      </c>
      <c r="L33" s="45">
        <v>1096051.93</v>
      </c>
      <c r="M33" s="45">
        <v>670245.18999999994</v>
      </c>
      <c r="N33" s="45">
        <v>42660.800000000003</v>
      </c>
      <c r="O33" s="45">
        <v>787093.04</v>
      </c>
      <c r="P33" s="45">
        <f>1261690.22+180591.92</f>
        <v>1442282.14</v>
      </c>
      <c r="Q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7044008.8499999987</v>
      </c>
    </row>
    <row r="34" spans="2:17" x14ac:dyDescent="0.25">
      <c r="B34" s="43" t="s">
        <v>38</v>
      </c>
      <c r="C34" s="65">
        <v>3475576</v>
      </c>
      <c r="D34" s="65"/>
      <c r="E34" s="45">
        <v>0</v>
      </c>
      <c r="F34" s="45">
        <v>15337811.119999999</v>
      </c>
      <c r="G34" s="45">
        <v>15323981.43</v>
      </c>
      <c r="H34" s="45">
        <v>23696447.620000001</v>
      </c>
      <c r="I34" s="45">
        <v>63594299.140000001</v>
      </c>
      <c r="J34" s="45">
        <v>12246982</v>
      </c>
      <c r="K34" s="45">
        <v>8838838.9299999997</v>
      </c>
      <c r="L34" s="45">
        <v>58433393.119999997</v>
      </c>
      <c r="M34" s="45">
        <v>13357467.609999999</v>
      </c>
      <c r="N34" s="45">
        <v>1164123.06</v>
      </c>
      <c r="O34" s="45">
        <v>31814722.510000002</v>
      </c>
      <c r="P34" s="45">
        <f>24168865.86+15841894.11</f>
        <v>40010759.969999999</v>
      </c>
      <c r="Q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283818826.50999999</v>
      </c>
    </row>
    <row r="35" spans="2:17" ht="33" customHeight="1" x14ac:dyDescent="0.25">
      <c r="B35" s="43" t="s">
        <v>39</v>
      </c>
      <c r="C35" s="65">
        <v>1239640</v>
      </c>
      <c r="D35" s="65">
        <v>35300</v>
      </c>
      <c r="E35" s="45">
        <v>0</v>
      </c>
      <c r="F35" s="45">
        <v>3687.5</v>
      </c>
      <c r="G35" s="45">
        <v>313630.07</v>
      </c>
      <c r="H35" s="45">
        <v>0</v>
      </c>
      <c r="I35" s="45">
        <v>0</v>
      </c>
      <c r="J35" s="45">
        <v>15385.3</v>
      </c>
      <c r="K35" s="45">
        <v>0</v>
      </c>
      <c r="L35" s="45">
        <v>446279.87</v>
      </c>
      <c r="M35" s="45">
        <v>110507</v>
      </c>
      <c r="N35" s="45">
        <v>10971.68</v>
      </c>
      <c r="O35" s="45">
        <v>0</v>
      </c>
      <c r="P35" s="45">
        <v>0</v>
      </c>
      <c r="Q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900461.42</v>
      </c>
    </row>
    <row r="36" spans="2:17" ht="30" x14ac:dyDescent="0.25">
      <c r="B36" s="43" t="s">
        <v>40</v>
      </c>
      <c r="C36" s="65">
        <v>37368548</v>
      </c>
      <c r="D36" s="65">
        <v>2717160</v>
      </c>
      <c r="E36" s="45">
        <v>0</v>
      </c>
      <c r="F36" s="45">
        <v>0</v>
      </c>
      <c r="G36" s="45">
        <v>15264.04</v>
      </c>
      <c r="H36" s="45">
        <v>0</v>
      </c>
      <c r="I36" s="45">
        <v>0</v>
      </c>
      <c r="J36" s="45">
        <v>6452.78</v>
      </c>
      <c r="K36" s="45">
        <v>0</v>
      </c>
      <c r="L36" s="45">
        <v>562706.53</v>
      </c>
      <c r="M36" s="45">
        <v>0</v>
      </c>
      <c r="N36" s="45">
        <v>79882.84</v>
      </c>
      <c r="O36" s="45">
        <v>14322.23</v>
      </c>
      <c r="P36" s="45">
        <v>0</v>
      </c>
      <c r="Q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678628.41999999993</v>
      </c>
    </row>
    <row r="37" spans="2:17" ht="30" x14ac:dyDescent="0.25">
      <c r="B37" s="43" t="s">
        <v>41</v>
      </c>
      <c r="C37" s="65"/>
      <c r="D37" s="65">
        <v>293123.7</v>
      </c>
      <c r="E37" s="45">
        <v>0</v>
      </c>
      <c r="F37" s="45">
        <v>4533649.57</v>
      </c>
      <c r="G37" s="45">
        <v>3117885.57</v>
      </c>
      <c r="H37" s="45">
        <v>1171831.1399999999</v>
      </c>
      <c r="I37" s="45">
        <v>3853369.54</v>
      </c>
      <c r="J37" s="45">
        <v>9821889.1799999997</v>
      </c>
      <c r="K37" s="45">
        <v>2312458.8199999998</v>
      </c>
      <c r="L37" s="45">
        <v>5950214.7400000002</v>
      </c>
      <c r="M37" s="45">
        <v>7603073.8300000001</v>
      </c>
      <c r="N37" s="45">
        <v>3212085.78</v>
      </c>
      <c r="O37" s="45">
        <v>-1108384.29</v>
      </c>
      <c r="P37" s="45">
        <f>11774218.35+1925750.82</f>
        <v>13699969.17</v>
      </c>
      <c r="Q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54168043.050000004</v>
      </c>
    </row>
    <row r="38" spans="2:17" x14ac:dyDescent="0.25">
      <c r="B38" s="43" t="s">
        <v>105</v>
      </c>
      <c r="C38" s="65"/>
      <c r="D38" s="65"/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43" t="s">
        <v>42</v>
      </c>
      <c r="C39" s="65">
        <v>59276604</v>
      </c>
      <c r="D39" s="65">
        <v>1300000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43" t="s">
        <v>43</v>
      </c>
      <c r="C40" s="65"/>
      <c r="D40" s="65"/>
      <c r="E40" s="45">
        <v>0</v>
      </c>
      <c r="F40" s="45">
        <v>6807632.3200000003</v>
      </c>
      <c r="G40" s="45">
        <v>2317384.4</v>
      </c>
      <c r="H40" s="45">
        <v>1562061.08</v>
      </c>
      <c r="I40" s="45">
        <v>577439.19999999995</v>
      </c>
      <c r="J40" s="45">
        <v>7494459.8700000001</v>
      </c>
      <c r="K40" s="45">
        <v>4978028.09</v>
      </c>
      <c r="L40" s="45">
        <v>17183311.350000001</v>
      </c>
      <c r="M40" s="45">
        <v>3677480.58</v>
      </c>
      <c r="N40" s="45">
        <v>658339.13</v>
      </c>
      <c r="O40" s="45">
        <v>6754443.8899999997</v>
      </c>
      <c r="P40" s="45">
        <f>10070746.07+14506453.64</f>
        <v>24577199.710000001</v>
      </c>
      <c r="Q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76587779.620000005</v>
      </c>
    </row>
    <row r="41" spans="2:17" s="35" customFormat="1" x14ac:dyDescent="0.25">
      <c r="B41" s="40" t="s">
        <v>44</v>
      </c>
      <c r="C41" s="41"/>
      <c r="D41" s="41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f>SUBTOTAL(109,M42:M48)</f>
        <v>0</v>
      </c>
      <c r="N41" s="49">
        <f>SUBTOTAL(109,N42:N48)</f>
        <v>0</v>
      </c>
      <c r="O41" s="49">
        <v>0</v>
      </c>
      <c r="P41" s="49">
        <v>0</v>
      </c>
      <c r="Q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43" t="s">
        <v>45</v>
      </c>
      <c r="C42" s="65"/>
      <c r="D42" s="65"/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43" t="s">
        <v>46</v>
      </c>
      <c r="C43" s="65"/>
      <c r="D43" s="65"/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43" t="s">
        <v>47</v>
      </c>
      <c r="C44" s="65"/>
      <c r="D44" s="65"/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43" t="s">
        <v>48</v>
      </c>
      <c r="C45" s="65"/>
      <c r="D45" s="65"/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43" t="s">
        <v>49</v>
      </c>
      <c r="C46" s="65"/>
      <c r="D46" s="65"/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43" t="s">
        <v>50</v>
      </c>
      <c r="C47" s="65"/>
      <c r="D47" s="65"/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43" t="s">
        <v>51</v>
      </c>
      <c r="C48" s="65"/>
      <c r="D48" s="65"/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4" customFormat="1" ht="33.75" customHeight="1" x14ac:dyDescent="0.25">
      <c r="B49" s="48" t="s">
        <v>52</v>
      </c>
      <c r="C49" s="66"/>
      <c r="D49" s="66"/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43" t="s">
        <v>53</v>
      </c>
      <c r="C50" s="65"/>
      <c r="D50" s="65"/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43" t="s">
        <v>54</v>
      </c>
      <c r="C51" s="65"/>
      <c r="D51" s="65"/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43" t="s">
        <v>55</v>
      </c>
      <c r="C52" s="65"/>
      <c r="D52" s="65"/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43" t="s">
        <v>56</v>
      </c>
      <c r="C53" s="65"/>
      <c r="D53" s="65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43" t="s">
        <v>57</v>
      </c>
      <c r="C54" s="65"/>
      <c r="D54" s="65"/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43" t="s">
        <v>58</v>
      </c>
      <c r="C55" s="65"/>
      <c r="D55" s="65"/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43" t="s">
        <v>59</v>
      </c>
      <c r="C56" s="65"/>
      <c r="D56" s="65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40" t="s">
        <v>60</v>
      </c>
      <c r="C57" s="41">
        <v>5176525</v>
      </c>
      <c r="D57" s="41">
        <v>2246760</v>
      </c>
      <c r="E57" s="42">
        <f t="shared" ref="E57:L57" si="6">+E58+E59+E60+E61+E62+E63+E64+E65</f>
        <v>0</v>
      </c>
      <c r="F57" s="42">
        <f t="shared" si="6"/>
        <v>0</v>
      </c>
      <c r="G57" s="42">
        <f t="shared" si="6"/>
        <v>432063.52</v>
      </c>
      <c r="H57" s="42">
        <f t="shared" si="6"/>
        <v>46666.19</v>
      </c>
      <c r="I57" s="42">
        <f t="shared" si="6"/>
        <v>1171159.56</v>
      </c>
      <c r="J57" s="42">
        <v>0</v>
      </c>
      <c r="K57" s="42">
        <f t="shared" si="6"/>
        <v>339850.99</v>
      </c>
      <c r="L57" s="42">
        <f t="shared" si="6"/>
        <v>6611704.1600000001</v>
      </c>
      <c r="M57" s="42">
        <f>+M58+M59+M60+M61+M62+M63+M64+M65</f>
        <v>1713457.99</v>
      </c>
      <c r="N57" s="42">
        <f t="shared" ref="N57:P57" si="7">+N58+N59+N60+N61+N62+N63+N64+N65</f>
        <v>759197.51</v>
      </c>
      <c r="O57" s="42">
        <f t="shared" si="7"/>
        <v>41300</v>
      </c>
      <c r="P57" s="42">
        <f t="shared" si="7"/>
        <v>4940025.12</v>
      </c>
      <c r="Q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16055425.039999999</v>
      </c>
    </row>
    <row r="58" spans="2:17" x14ac:dyDescent="0.25">
      <c r="B58" s="43" t="s">
        <v>61</v>
      </c>
      <c r="C58" s="65"/>
      <c r="D58" s="65"/>
      <c r="E58" s="45">
        <v>0</v>
      </c>
      <c r="F58" s="45">
        <v>0</v>
      </c>
      <c r="G58" s="45">
        <v>427108.52</v>
      </c>
      <c r="H58" s="45">
        <v>46666.19</v>
      </c>
      <c r="I58" s="45">
        <v>1171159.56</v>
      </c>
      <c r="J58" s="45">
        <v>0</v>
      </c>
      <c r="K58" s="45">
        <v>303860.99</v>
      </c>
      <c r="L58" s="45">
        <v>4050532.04</v>
      </c>
      <c r="M58" s="45">
        <v>125460.01</v>
      </c>
      <c r="N58" s="45">
        <v>400197.09</v>
      </c>
      <c r="O58" s="45">
        <v>0</v>
      </c>
      <c r="P58" s="45">
        <f>1390950.37+466827.47</f>
        <v>1857777.84</v>
      </c>
      <c r="Q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8382762.2399999993</v>
      </c>
    </row>
    <row r="59" spans="2:17" x14ac:dyDescent="0.25">
      <c r="B59" s="43" t="s">
        <v>62</v>
      </c>
      <c r="C59" s="65">
        <v>779264</v>
      </c>
      <c r="D59" s="65">
        <v>200000</v>
      </c>
      <c r="E59" s="45">
        <v>0</v>
      </c>
      <c r="F59" s="45">
        <v>0</v>
      </c>
      <c r="G59" s="45">
        <v>0</v>
      </c>
      <c r="H59" s="45"/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f>154580+154580</f>
        <v>309160</v>
      </c>
      <c r="Q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309160</v>
      </c>
    </row>
    <row r="60" spans="2:17" ht="30" x14ac:dyDescent="0.25">
      <c r="B60" s="43" t="s">
        <v>63</v>
      </c>
      <c r="C60" s="65"/>
      <c r="D60" s="65"/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35990</v>
      </c>
      <c r="L60" s="45">
        <v>2547453.44</v>
      </c>
      <c r="M60" s="45">
        <v>233640</v>
      </c>
      <c r="N60" s="45">
        <v>321000.42</v>
      </c>
      <c r="O60" s="45">
        <v>0</v>
      </c>
      <c r="P60" s="45">
        <v>2732046.88</v>
      </c>
      <c r="Q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5870130.7400000002</v>
      </c>
    </row>
    <row r="61" spans="2:17" ht="30" x14ac:dyDescent="0.25">
      <c r="B61" s="43" t="s">
        <v>64</v>
      </c>
      <c r="C61" s="65"/>
      <c r="D61" s="65"/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41300</v>
      </c>
      <c r="P61" s="45">
        <v>0</v>
      </c>
      <c r="Q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41300</v>
      </c>
    </row>
    <row r="62" spans="2:17" x14ac:dyDescent="0.25">
      <c r="B62" s="43" t="s">
        <v>65</v>
      </c>
      <c r="C62" s="65">
        <v>36000</v>
      </c>
      <c r="D62" s="65"/>
      <c r="E62" s="45">
        <v>0</v>
      </c>
      <c r="F62" s="45">
        <v>0</v>
      </c>
      <c r="G62" s="45">
        <v>4955</v>
      </c>
      <c r="H62" s="45">
        <v>0</v>
      </c>
      <c r="I62" s="45">
        <v>0</v>
      </c>
      <c r="J62" s="45">
        <v>0</v>
      </c>
      <c r="K62" s="45">
        <v>0</v>
      </c>
      <c r="L62" s="45">
        <v>13718.68</v>
      </c>
      <c r="M62" s="45">
        <v>1354357.98</v>
      </c>
      <c r="N62" s="45">
        <v>0</v>
      </c>
      <c r="O62" s="45">
        <v>0</v>
      </c>
      <c r="P62" s="45">
        <v>41040.400000000001</v>
      </c>
      <c r="Q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1414072.0599999998</v>
      </c>
    </row>
    <row r="63" spans="2:17" x14ac:dyDescent="0.25">
      <c r="B63" s="43" t="s">
        <v>66</v>
      </c>
      <c r="C63" s="65"/>
      <c r="D63" s="65"/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43" t="s">
        <v>67</v>
      </c>
      <c r="C64" s="65">
        <v>53720471</v>
      </c>
      <c r="D64" s="65"/>
      <c r="E64" s="45">
        <v>0</v>
      </c>
      <c r="F64" s="45">
        <v>0</v>
      </c>
      <c r="G64" s="45">
        <v>0</v>
      </c>
      <c r="H64" s="45"/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43" t="s">
        <v>68</v>
      </c>
      <c r="C65" s="65"/>
      <c r="D65" s="65"/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38000</v>
      </c>
      <c r="O65" s="45">
        <v>0</v>
      </c>
      <c r="P65" s="45">
        <v>0</v>
      </c>
      <c r="Q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38000</v>
      </c>
    </row>
    <row r="66" spans="2:17" ht="30" x14ac:dyDescent="0.25">
      <c r="B66" s="43" t="s">
        <v>69</v>
      </c>
      <c r="C66" s="65"/>
      <c r="D66" s="65"/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40" t="s">
        <v>70</v>
      </c>
      <c r="C67" s="41"/>
      <c r="D67" s="41"/>
      <c r="E67" s="45">
        <f>+E68+E69+E70+E71</f>
        <v>0</v>
      </c>
      <c r="F67" s="45">
        <f t="shared" ref="F67:O67" si="8">+F68+F69+F70+F71</f>
        <v>0</v>
      </c>
      <c r="G67" s="45">
        <f t="shared" si="8"/>
        <v>0</v>
      </c>
      <c r="H67" s="45">
        <f t="shared" si="8"/>
        <v>0</v>
      </c>
      <c r="I67" s="45">
        <f t="shared" si="8"/>
        <v>0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0</v>
      </c>
      <c r="O67" s="45">
        <f t="shared" si="8"/>
        <v>0</v>
      </c>
      <c r="P67" s="45">
        <f>+P68+P69+P70+P71</f>
        <v>0</v>
      </c>
      <c r="Q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43" t="s">
        <v>71</v>
      </c>
      <c r="C68" s="65"/>
      <c r="D68" s="65"/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43" t="s">
        <v>72</v>
      </c>
      <c r="C69" s="65"/>
      <c r="D69" s="65"/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43" t="s">
        <v>73</v>
      </c>
      <c r="C70" s="65"/>
      <c r="D70" s="65"/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43" t="s">
        <v>74</v>
      </c>
      <c r="C71" s="65"/>
      <c r="D71" s="65"/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40" t="s">
        <v>75</v>
      </c>
      <c r="C72" s="41"/>
      <c r="D72" s="41"/>
      <c r="E72" s="49"/>
      <c r="F72" s="49">
        <v>0</v>
      </c>
      <c r="G72" s="46"/>
      <c r="H72" s="47"/>
      <c r="I72" s="47">
        <v>0</v>
      </c>
      <c r="J72" s="47"/>
      <c r="K72" s="47">
        <v>0</v>
      </c>
      <c r="L72" s="47">
        <v>0</v>
      </c>
      <c r="M72" s="47"/>
      <c r="N72" s="47"/>
      <c r="O72" s="47">
        <v>0</v>
      </c>
      <c r="P72" s="47">
        <f>+P73+P74</f>
        <v>0</v>
      </c>
      <c r="Q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43" t="s">
        <v>76</v>
      </c>
      <c r="C73" s="65"/>
      <c r="D73" s="65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43" t="s">
        <v>77</v>
      </c>
      <c r="C74" s="65"/>
      <c r="D74" s="65"/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40" t="s">
        <v>78</v>
      </c>
      <c r="C75" s="41"/>
      <c r="D75" s="41"/>
      <c r="E75" s="49"/>
      <c r="F75" s="49">
        <v>0</v>
      </c>
      <c r="G75" s="46"/>
      <c r="H75" s="47"/>
      <c r="I75" s="47">
        <v>0</v>
      </c>
      <c r="J75" s="47"/>
      <c r="K75" s="47">
        <v>0</v>
      </c>
      <c r="L75" s="47"/>
      <c r="M75" s="47"/>
      <c r="N75" s="47"/>
      <c r="O75" s="47">
        <v>0</v>
      </c>
      <c r="P75" s="47">
        <f>+P76+P77+P78</f>
        <v>0</v>
      </c>
      <c r="Q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43" t="s">
        <v>79</v>
      </c>
      <c r="C76" s="65"/>
      <c r="D76" s="65"/>
      <c r="E76" s="45">
        <v>0</v>
      </c>
      <c r="F76" s="45">
        <v>0</v>
      </c>
      <c r="G76" s="45" t="s">
        <v>100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1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77" spans="2:17" x14ac:dyDescent="0.25">
      <c r="B77" s="43" t="s">
        <v>80</v>
      </c>
      <c r="C77" s="65"/>
      <c r="D77" s="65"/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43" t="s">
        <v>81</v>
      </c>
      <c r="C78" s="65"/>
      <c r="D78" s="65"/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50" t="s">
        <v>82</v>
      </c>
      <c r="C79" s="67">
        <v>1349970650</v>
      </c>
      <c r="D79" s="67">
        <v>28961000</v>
      </c>
      <c r="E79" s="51">
        <f t="shared" ref="E79:P79" si="9">+E75+E72+E67+E57+E49+E41+E30+E20+E14</f>
        <v>42222086.219999999</v>
      </c>
      <c r="F79" s="51">
        <f t="shared" si="9"/>
        <v>79877533.909999996</v>
      </c>
      <c r="G79" s="51">
        <f t="shared" si="9"/>
        <v>82118326.489999995</v>
      </c>
      <c r="H79" s="51">
        <f t="shared" si="9"/>
        <v>114603201.82000002</v>
      </c>
      <c r="I79" s="51">
        <f t="shared" si="9"/>
        <v>120768242.14000002</v>
      </c>
      <c r="J79" s="51">
        <f>+J75+J72+J67+J57+J49+J41+J30+J20+J14</f>
        <v>89524752.280000001</v>
      </c>
      <c r="K79" s="51">
        <f t="shared" si="9"/>
        <v>79221765.560000002</v>
      </c>
      <c r="L79" s="51">
        <f t="shared" si="9"/>
        <v>152374715.08000001</v>
      </c>
      <c r="M79" s="51">
        <f t="shared" si="9"/>
        <v>120647221.77</v>
      </c>
      <c r="N79" s="51">
        <f t="shared" si="9"/>
        <v>61500050.479999989</v>
      </c>
      <c r="O79" s="51">
        <f t="shared" si="9"/>
        <v>130349614.33</v>
      </c>
      <c r="P79" s="51">
        <f t="shared" si="9"/>
        <v>152811424.28999999</v>
      </c>
      <c r="Q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1226018934.3700001</v>
      </c>
    </row>
    <row r="80" spans="2:17" x14ac:dyDescent="0.25">
      <c r="B80" s="52"/>
      <c r="C80" s="66"/>
      <c r="D80" s="66"/>
      <c r="E80" s="45"/>
      <c r="F80" s="46"/>
      <c r="G80" s="46"/>
      <c r="H80" s="47"/>
      <c r="I80" s="47"/>
      <c r="J80" s="47"/>
      <c r="K80" s="47"/>
      <c r="L80" s="47"/>
      <c r="M80" s="47"/>
      <c r="N80" s="47"/>
      <c r="O80" s="47"/>
      <c r="P80" s="47"/>
      <c r="Q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40" t="s">
        <v>83</v>
      </c>
      <c r="C81" s="41"/>
      <c r="D81" s="41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40" t="s">
        <v>84</v>
      </c>
      <c r="C82" s="41"/>
      <c r="D82" s="41"/>
      <c r="E82" s="49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43" t="s">
        <v>85</v>
      </c>
      <c r="C83" s="65"/>
      <c r="D83" s="65"/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43" t="s">
        <v>86</v>
      </c>
      <c r="C84" s="65"/>
      <c r="D84" s="65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40" t="s">
        <v>87</v>
      </c>
      <c r="C85" s="41"/>
      <c r="D85" s="41"/>
      <c r="E85" s="49"/>
      <c r="F85" s="46"/>
      <c r="G85" s="46"/>
      <c r="H85" s="47"/>
      <c r="I85" s="47"/>
      <c r="J85" s="47"/>
      <c r="K85" s="47"/>
      <c r="L85" s="47"/>
      <c r="M85" s="47"/>
      <c r="N85" s="47"/>
      <c r="O85" s="47"/>
      <c r="P85" s="47"/>
      <c r="Q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43" t="s">
        <v>88</v>
      </c>
      <c r="C86" s="65"/>
      <c r="D86" s="65"/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43" t="s">
        <v>89</v>
      </c>
      <c r="C87" s="65"/>
      <c r="D87" s="65"/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40" t="s">
        <v>90</v>
      </c>
      <c r="C88" s="41"/>
      <c r="D88" s="41"/>
      <c r="E88" s="49"/>
      <c r="F88" s="46"/>
      <c r="G88" s="46"/>
      <c r="H88" s="47"/>
      <c r="I88" s="47"/>
      <c r="J88" s="47"/>
      <c r="K88" s="47"/>
      <c r="L88" s="47"/>
      <c r="M88" s="47"/>
      <c r="N88" s="47"/>
      <c r="O88" s="47"/>
      <c r="P88" s="47"/>
      <c r="Q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43" t="s">
        <v>91</v>
      </c>
      <c r="C89" s="65"/>
      <c r="D89" s="65"/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50" t="s">
        <v>92</v>
      </c>
      <c r="C90" s="67"/>
      <c r="D90" s="67"/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f t="shared" ref="O90:P90" si="10">SUM(O83:O89)</f>
        <v>0</v>
      </c>
      <c r="P90" s="51">
        <f t="shared" si="10"/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9" customFormat="1" x14ac:dyDescent="0.25">
      <c r="B91" s="26"/>
      <c r="C91" s="68"/>
      <c r="D91" s="68"/>
      <c r="E91" s="37"/>
      <c r="F91" s="37"/>
      <c r="G91" s="27"/>
      <c r="H91" s="27"/>
      <c r="I91" s="28"/>
      <c r="J91" s="28"/>
      <c r="K91" s="28"/>
      <c r="L91" s="28"/>
      <c r="M91" s="28"/>
      <c r="N91" s="28"/>
      <c r="O91" s="28"/>
      <c r="P91" s="28"/>
      <c r="Q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93</v>
      </c>
      <c r="C92" s="69">
        <v>1349970650</v>
      </c>
      <c r="D92" s="69">
        <v>28961000</v>
      </c>
      <c r="E92" s="38">
        <f>E79+E90</f>
        <v>42222086.219999999</v>
      </c>
      <c r="F92" s="38">
        <f t="shared" ref="F92:O92" si="11">F79+F90</f>
        <v>79877533.909999996</v>
      </c>
      <c r="G92" s="38">
        <f t="shared" si="11"/>
        <v>82118326.489999995</v>
      </c>
      <c r="H92" s="38">
        <f t="shared" si="11"/>
        <v>114603201.82000002</v>
      </c>
      <c r="I92" s="38">
        <f t="shared" si="11"/>
        <v>120768242.14000002</v>
      </c>
      <c r="J92" s="38">
        <f t="shared" si="11"/>
        <v>89524752.280000001</v>
      </c>
      <c r="K92" s="38">
        <f t="shared" si="11"/>
        <v>79221765.560000002</v>
      </c>
      <c r="L92" s="38">
        <f t="shared" si="11"/>
        <v>152374715.08000001</v>
      </c>
      <c r="M92" s="38">
        <f t="shared" si="11"/>
        <v>120647221.77</v>
      </c>
      <c r="N92" s="38">
        <f t="shared" si="11"/>
        <v>61500050.479999989</v>
      </c>
      <c r="O92" s="38">
        <f t="shared" si="11"/>
        <v>130349614.33</v>
      </c>
      <c r="P92" s="38">
        <f>P79+P90</f>
        <v>152811424.28999999</v>
      </c>
      <c r="Q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1226018934.3700001</v>
      </c>
    </row>
    <row r="93" spans="2:17" s="2" customFormat="1" x14ac:dyDescent="0.25">
      <c r="F93" s="21"/>
      <c r="G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2:17" s="2" customFormat="1" x14ac:dyDescent="0.25">
      <c r="B94"/>
      <c r="C94"/>
      <c r="D94"/>
      <c r="E94" s="70"/>
      <c r="F94" s="70"/>
      <c r="G94" s="70"/>
      <c r="H94" s="71"/>
      <c r="I94" s="71"/>
      <c r="J94" s="71"/>
      <c r="K94" s="71"/>
      <c r="L94" s="71"/>
      <c r="M94" s="71"/>
      <c r="N94" s="71"/>
      <c r="O94" s="71"/>
      <c r="P94" s="71"/>
      <c r="Q94" s="6"/>
    </row>
    <row r="95" spans="2:17" s="2" customFormat="1" x14ac:dyDescent="0.25">
      <c r="B95"/>
      <c r="C95"/>
      <c r="D95"/>
      <c r="H95" s="3"/>
      <c r="I95" s="3"/>
      <c r="J95" s="3" t="s">
        <v>100</v>
      </c>
      <c r="K95" s="3" t="s">
        <v>100</v>
      </c>
      <c r="L95" s="3" t="s">
        <v>100</v>
      </c>
      <c r="M95" s="3"/>
      <c r="N95" s="3"/>
      <c r="O95" s="3"/>
      <c r="P95" s="3"/>
      <c r="Q95" s="6"/>
    </row>
    <row r="96" spans="2:17" s="2" customFormat="1" x14ac:dyDescent="0.25">
      <c r="B96"/>
      <c r="C96"/>
      <c r="D96"/>
      <c r="H96" s="3"/>
      <c r="I96" s="3"/>
      <c r="J96" s="3"/>
      <c r="K96" s="3" t="s">
        <v>100</v>
      </c>
      <c r="L96" s="3"/>
      <c r="M96" s="3"/>
      <c r="N96" s="3"/>
      <c r="O96" s="3"/>
      <c r="P96" s="3"/>
      <c r="Q96"/>
    </row>
    <row r="97" spans="2:17" s="33" customFormat="1" x14ac:dyDescent="0.25">
      <c r="B97" s="30"/>
      <c r="C97" s="30"/>
      <c r="D97" s="30"/>
      <c r="P97" s="32"/>
      <c r="Q97" s="31"/>
    </row>
    <row r="98" spans="2:17" s="9" customFormat="1" ht="15.75" x14ac:dyDescent="0.25">
      <c r="B98" s="7" t="s">
        <v>94</v>
      </c>
      <c r="C98" s="7"/>
      <c r="D98" s="7"/>
      <c r="H98" s="10"/>
      <c r="I98" s="10"/>
      <c r="J98" s="10"/>
      <c r="K98" s="10"/>
      <c r="L98" s="10"/>
      <c r="M98" s="10"/>
      <c r="N98" s="10"/>
      <c r="O98" s="10"/>
      <c r="P98" s="10"/>
      <c r="Q98" s="8"/>
    </row>
    <row r="99" spans="2:17" s="9" customFormat="1" ht="15.75" x14ac:dyDescent="0.25">
      <c r="B99" s="11" t="s">
        <v>95</v>
      </c>
      <c r="C99" s="11"/>
      <c r="D99" s="11"/>
      <c r="H99" s="10"/>
      <c r="I99" s="10"/>
      <c r="J99" s="10"/>
      <c r="K99" s="10"/>
      <c r="L99" s="10"/>
      <c r="M99" s="10"/>
      <c r="N99" s="10"/>
      <c r="O99" s="10"/>
      <c r="P99" s="10"/>
      <c r="Q99" s="8"/>
    </row>
    <row r="100" spans="2:17" s="9" customFormat="1" ht="15.75" x14ac:dyDescent="0.25">
      <c r="B100" s="11" t="s">
        <v>96</v>
      </c>
      <c r="C100" s="11"/>
      <c r="D100" s="11"/>
      <c r="H100" s="10"/>
      <c r="I100" s="10"/>
      <c r="J100" s="10"/>
      <c r="K100" s="10"/>
      <c r="L100" s="10">
        <f>+L99-L98</f>
        <v>0</v>
      </c>
      <c r="M100" s="10"/>
      <c r="N100" s="10"/>
      <c r="O100" s="10"/>
      <c r="P100" s="10"/>
      <c r="Q100" s="8"/>
    </row>
    <row r="101" spans="2:17" s="9" customFormat="1" ht="15.75" x14ac:dyDescent="0.25">
      <c r="B101" s="11" t="s">
        <v>97</v>
      </c>
      <c r="C101" s="11"/>
      <c r="D101" s="11"/>
      <c r="H101" s="10"/>
      <c r="I101" s="10"/>
      <c r="J101" s="10"/>
      <c r="K101" s="10"/>
      <c r="L101" s="10"/>
      <c r="M101" s="10"/>
      <c r="N101" s="10"/>
      <c r="O101" s="10"/>
      <c r="P101" s="10"/>
      <c r="Q101" s="8"/>
    </row>
    <row r="102" spans="2:17" s="9" customFormat="1" ht="15.75" x14ac:dyDescent="0.25">
      <c r="B102" s="11" t="s">
        <v>98</v>
      </c>
      <c r="C102" s="11"/>
      <c r="D102" s="11"/>
      <c r="H102" s="10"/>
      <c r="I102" s="10"/>
      <c r="J102" s="10"/>
      <c r="K102" s="10"/>
      <c r="L102" s="10"/>
      <c r="M102" s="10"/>
      <c r="N102" s="10"/>
      <c r="O102" s="10" t="s">
        <v>100</v>
      </c>
      <c r="P102" s="10"/>
      <c r="Q102" s="8"/>
    </row>
    <row r="103" spans="2:17" s="9" customFormat="1" ht="15.75" x14ac:dyDescent="0.25">
      <c r="B103" s="11" t="s">
        <v>99</v>
      </c>
      <c r="C103" s="11"/>
      <c r="D103" s="11"/>
      <c r="H103" s="10"/>
      <c r="I103" s="10"/>
      <c r="J103" s="10"/>
      <c r="K103" s="10"/>
      <c r="L103" s="10"/>
      <c r="M103" s="10"/>
      <c r="N103" s="10"/>
      <c r="O103" s="10"/>
      <c r="P103" s="10"/>
      <c r="Q103" s="8"/>
    </row>
    <row r="104" spans="2:17" s="2" customFormat="1" x14ac:dyDescent="0.25">
      <c r="B104" s="12"/>
      <c r="C104" s="12"/>
      <c r="D104" s="12"/>
      <c r="H104" s="3"/>
      <c r="I104" s="3"/>
      <c r="J104" s="3"/>
      <c r="K104" s="3"/>
      <c r="L104" s="3"/>
      <c r="M104" s="3"/>
      <c r="N104" s="3"/>
      <c r="O104" s="3"/>
      <c r="P104" s="3"/>
      <c r="Q104"/>
    </row>
    <row r="105" spans="2:17" s="2" customFormat="1" x14ac:dyDescent="0.25">
      <c r="B105" s="12"/>
      <c r="C105" s="12"/>
      <c r="D105" s="12"/>
      <c r="H105" s="3"/>
      <c r="I105" s="3"/>
      <c r="J105" s="3"/>
      <c r="K105" s="3"/>
      <c r="L105" s="3"/>
      <c r="M105" s="3"/>
      <c r="N105" s="3"/>
      <c r="O105" s="3"/>
      <c r="P105" s="3"/>
      <c r="Q105"/>
    </row>
    <row r="106" spans="2:17" s="2" customFormat="1" x14ac:dyDescent="0.25">
      <c r="B106" s="12"/>
      <c r="C106" s="12"/>
      <c r="D106" s="12"/>
      <c r="H106" s="3"/>
      <c r="I106" s="3"/>
      <c r="J106" s="3"/>
      <c r="K106" s="3"/>
      <c r="L106" s="3"/>
      <c r="M106" s="3"/>
      <c r="N106" s="3"/>
      <c r="O106" s="3"/>
      <c r="P106" s="3"/>
      <c r="Q106"/>
    </row>
    <row r="107" spans="2:17" s="2" customFormat="1" x14ac:dyDescent="0.25">
      <c r="B107" s="12"/>
      <c r="C107" s="12"/>
      <c r="D107" s="12"/>
      <c r="H107" s="3"/>
      <c r="I107" s="3"/>
      <c r="J107" s="3"/>
      <c r="K107" s="3"/>
      <c r="L107" s="3"/>
      <c r="M107" s="3"/>
      <c r="N107" s="3"/>
      <c r="O107" s="3"/>
      <c r="P107" s="3"/>
      <c r="Q107"/>
    </row>
    <row r="108" spans="2:17" s="2" customFormat="1" x14ac:dyDescent="0.25">
      <c r="B108" s="12"/>
      <c r="C108" s="12"/>
      <c r="D108" s="12"/>
      <c r="H108" s="3"/>
      <c r="I108" s="3"/>
      <c r="J108" s="3"/>
      <c r="K108" s="3"/>
      <c r="L108" s="3"/>
      <c r="M108" s="3"/>
      <c r="N108" s="3"/>
      <c r="O108" s="3"/>
      <c r="P108" s="3"/>
      <c r="Q108"/>
    </row>
    <row r="109" spans="2:17" s="2" customFormat="1" x14ac:dyDescent="0.25">
      <c r="B109" s="12"/>
      <c r="C109" s="12"/>
      <c r="D109" s="12"/>
      <c r="H109" s="3"/>
      <c r="I109" s="3"/>
      <c r="J109" s="3"/>
      <c r="K109" s="3"/>
      <c r="L109" s="3"/>
      <c r="M109" s="3"/>
      <c r="N109" s="3"/>
      <c r="O109" s="3"/>
      <c r="P109" s="3"/>
      <c r="Q109"/>
    </row>
    <row r="110" spans="2:17" s="2" customFormat="1" x14ac:dyDescent="0.25">
      <c r="B110" s="12"/>
      <c r="C110" s="12"/>
      <c r="D110" s="12"/>
      <c r="H110" s="3"/>
      <c r="I110" s="3"/>
      <c r="J110" s="3"/>
      <c r="K110" s="3"/>
      <c r="L110" s="3"/>
      <c r="M110" s="3"/>
      <c r="N110" s="3"/>
      <c r="O110" s="3"/>
      <c r="P110" s="3"/>
      <c r="Q110"/>
    </row>
    <row r="111" spans="2:17" s="2" customFormat="1" ht="18" x14ac:dyDescent="0.25">
      <c r="B111" s="12"/>
      <c r="C111" s="12"/>
      <c r="D111" s="12"/>
      <c r="E111" s="90" t="s">
        <v>107</v>
      </c>
      <c r="F111" s="90"/>
      <c r="G111" s="90"/>
      <c r="H111" s="56"/>
      <c r="I111" s="56"/>
      <c r="J111" s="91" t="s">
        <v>108</v>
      </c>
      <c r="K111" s="91"/>
      <c r="L111" s="91"/>
      <c r="M111" s="3"/>
      <c r="N111" s="3"/>
      <c r="O111" s="3"/>
      <c r="P111" s="3"/>
      <c r="Q111"/>
    </row>
    <row r="112" spans="2:17" s="13" customFormat="1" ht="18" x14ac:dyDescent="0.25">
      <c r="B112" s="14"/>
      <c r="C112" s="14"/>
      <c r="D112" s="14"/>
      <c r="E112" s="96" t="s">
        <v>106</v>
      </c>
      <c r="F112" s="96"/>
      <c r="G112" s="96"/>
      <c r="H112" s="54"/>
      <c r="I112" s="54"/>
      <c r="J112" s="95" t="s">
        <v>103</v>
      </c>
      <c r="K112" s="95"/>
      <c r="L112" s="95"/>
      <c r="M112" s="15"/>
      <c r="N112" s="15"/>
      <c r="O112" s="15"/>
      <c r="P112" s="15"/>
      <c r="Q112" s="14"/>
    </row>
    <row r="113" spans="1:17" s="17" customFormat="1" ht="18" x14ac:dyDescent="0.25">
      <c r="A113" s="16"/>
      <c r="E113" s="39"/>
      <c r="F113" s="54"/>
      <c r="G113" s="54"/>
      <c r="H113" s="54"/>
      <c r="I113" s="54"/>
      <c r="J113" s="59"/>
      <c r="K113" s="59"/>
      <c r="L113" s="39"/>
      <c r="M113" s="39"/>
      <c r="N113" s="39"/>
      <c r="O113" s="39"/>
      <c r="P113" s="39"/>
    </row>
    <row r="114" spans="1:17" s="17" customFormat="1" ht="15" customHeight="1" x14ac:dyDescent="0.25">
      <c r="A114" s="18"/>
      <c r="E114" s="39"/>
      <c r="F114" s="54"/>
      <c r="G114" s="54"/>
      <c r="H114" s="54"/>
      <c r="I114" s="54"/>
      <c r="J114" s="54"/>
      <c r="K114" s="54"/>
      <c r="L114" s="39"/>
      <c r="M114" s="39"/>
      <c r="N114" s="39"/>
      <c r="O114" s="39"/>
      <c r="P114" s="39"/>
    </row>
    <row r="115" spans="1:17" s="17" customFormat="1" ht="18" x14ac:dyDescent="0.25">
      <c r="A115" s="18"/>
      <c r="E115" s="39"/>
      <c r="F115" s="54"/>
      <c r="G115" s="54"/>
      <c r="H115" s="54"/>
      <c r="I115" s="54"/>
      <c r="J115" s="54"/>
      <c r="K115" s="54"/>
      <c r="L115" s="39"/>
      <c r="M115" s="39"/>
      <c r="N115" s="39"/>
      <c r="O115" s="39"/>
      <c r="P115" s="39"/>
    </row>
    <row r="116" spans="1:17" s="17" customFormat="1" ht="18" x14ac:dyDescent="0.25">
      <c r="A116" s="18"/>
      <c r="E116" s="39"/>
      <c r="F116" s="54"/>
      <c r="G116" s="54"/>
      <c r="H116" s="54"/>
      <c r="I116" s="54"/>
      <c r="J116" s="54"/>
      <c r="K116" s="54"/>
      <c r="L116" s="39"/>
      <c r="M116" s="39"/>
      <c r="N116" s="39"/>
      <c r="O116" s="39"/>
      <c r="P116" s="39"/>
    </row>
    <row r="117" spans="1:17" s="17" customFormat="1" ht="18" x14ac:dyDescent="0.25">
      <c r="A117" s="18"/>
      <c r="E117" s="39"/>
      <c r="F117" s="54"/>
      <c r="G117" s="54"/>
      <c r="H117" s="54"/>
      <c r="I117" s="54"/>
      <c r="J117" s="54"/>
      <c r="K117" s="54"/>
      <c r="L117" s="39"/>
      <c r="M117" s="39"/>
      <c r="N117" s="39"/>
      <c r="O117" s="39"/>
      <c r="P117" s="39"/>
    </row>
    <row r="118" spans="1:17" s="17" customFormat="1" ht="18" x14ac:dyDescent="0.25">
      <c r="A118" s="18"/>
      <c r="E118" s="39"/>
      <c r="F118" s="39"/>
      <c r="G118"/>
      <c r="H118"/>
      <c r="I118"/>
      <c r="J118" s="91"/>
      <c r="K118" s="91"/>
      <c r="L118" s="39"/>
      <c r="M118" s="39"/>
      <c r="N118" s="39"/>
      <c r="O118" s="39"/>
      <c r="P118" s="39"/>
    </row>
    <row r="119" spans="1:17" s="17" customFormat="1" ht="18" x14ac:dyDescent="0.25">
      <c r="A119" s="18"/>
      <c r="E119" s="39"/>
      <c r="F119" s="39"/>
      <c r="G119"/>
      <c r="H119"/>
      <c r="I119"/>
      <c r="J119" s="91"/>
      <c r="K119" s="91"/>
      <c r="L119" s="39"/>
      <c r="M119" s="39"/>
      <c r="N119" s="39"/>
      <c r="O119" s="39"/>
      <c r="P119" s="39"/>
    </row>
    <row r="120" spans="1:17" s="17" customFormat="1" ht="18" x14ac:dyDescent="0.25">
      <c r="A120" s="18"/>
      <c r="E120" s="39"/>
      <c r="F120" s="55"/>
      <c r="G120" s="55"/>
      <c r="H120" s="55"/>
      <c r="I120" s="54"/>
      <c r="J120" s="60"/>
      <c r="K120" s="61"/>
      <c r="L120" s="39"/>
      <c r="M120" s="39"/>
      <c r="N120" s="39"/>
      <c r="O120" s="39"/>
      <c r="P120" s="39"/>
    </row>
    <row r="121" spans="1:17" s="17" customFormat="1" ht="15" customHeight="1" x14ac:dyDescent="0.2">
      <c r="A121" s="18"/>
      <c r="E121" s="39"/>
      <c r="F121" s="39"/>
      <c r="G121" s="39"/>
      <c r="H121" s="57"/>
      <c r="I121" s="58"/>
      <c r="J121" s="58"/>
      <c r="K121" s="39"/>
      <c r="L121" s="39"/>
      <c r="M121" s="39"/>
      <c r="N121" s="39"/>
      <c r="O121" s="39"/>
      <c r="P121" s="39"/>
    </row>
    <row r="122" spans="1:17" s="13" customFormat="1" ht="14.25" x14ac:dyDescent="0.2">
      <c r="B122" s="14"/>
      <c r="C122" s="14"/>
      <c r="D122" s="14"/>
      <c r="H122" s="19"/>
      <c r="I122" s="15"/>
      <c r="J122" s="15"/>
      <c r="K122" s="15"/>
      <c r="L122" s="15"/>
      <c r="M122" s="15"/>
      <c r="N122" s="15"/>
      <c r="O122" s="15"/>
      <c r="P122" s="15"/>
      <c r="Q122" s="14"/>
    </row>
    <row r="123" spans="1:17" s="13" customFormat="1" ht="14.25" x14ac:dyDescent="0.2">
      <c r="B123" s="14"/>
      <c r="C123" s="14"/>
      <c r="D123" s="14"/>
      <c r="H123" s="19"/>
      <c r="I123" s="15"/>
      <c r="J123" s="15"/>
      <c r="K123" s="15"/>
      <c r="L123" s="15"/>
      <c r="M123" s="15"/>
      <c r="N123" s="15"/>
      <c r="O123" s="15"/>
      <c r="P123" s="15"/>
      <c r="Q123" s="14"/>
    </row>
    <row r="124" spans="1:17" s="13" customFormat="1" ht="14.25" x14ac:dyDescent="0.2">
      <c r="B124" s="14"/>
      <c r="C124" s="14"/>
      <c r="D124" s="14"/>
      <c r="H124" s="15"/>
      <c r="I124" s="15"/>
      <c r="J124" s="15"/>
      <c r="K124" s="15"/>
      <c r="L124" s="15"/>
      <c r="M124" s="15"/>
      <c r="N124" s="15"/>
      <c r="O124" s="15"/>
      <c r="P124" s="15"/>
      <c r="Q124" s="14"/>
    </row>
    <row r="125" spans="1:17" s="13" customFormat="1" ht="14.25" x14ac:dyDescent="0.2">
      <c r="B125" s="14"/>
      <c r="C125" s="14"/>
      <c r="D125" s="14"/>
      <c r="H125" s="15"/>
      <c r="I125" s="15"/>
      <c r="J125" s="15"/>
      <c r="K125" s="15"/>
      <c r="L125" s="15"/>
      <c r="M125" s="15"/>
      <c r="N125" s="15"/>
      <c r="O125" s="15"/>
      <c r="P125" s="15"/>
      <c r="Q125" s="14"/>
    </row>
    <row r="126" spans="1:17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  <c r="Q126"/>
    </row>
    <row r="127" spans="1:17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  <c r="Q127"/>
    </row>
    <row r="128" spans="1:17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  <c r="Q128"/>
    </row>
    <row r="129" spans="2:17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  <c r="Q129"/>
    </row>
    <row r="130" spans="2:17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  <c r="Q130"/>
    </row>
    <row r="131" spans="2:17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  <c r="Q131"/>
    </row>
    <row r="132" spans="2:17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  <c r="Q132"/>
    </row>
    <row r="133" spans="2:17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  <c r="Q133"/>
    </row>
    <row r="134" spans="2:17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  <c r="Q134"/>
    </row>
    <row r="135" spans="2:17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  <c r="Q135"/>
    </row>
    <row r="136" spans="2:17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  <c r="Q136"/>
    </row>
    <row r="137" spans="2:17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  <c r="Q137"/>
    </row>
    <row r="138" spans="2:17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  <c r="Q138"/>
    </row>
    <row r="139" spans="2:17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  <c r="Q139"/>
    </row>
    <row r="140" spans="2:17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  <c r="Q140"/>
    </row>
    <row r="141" spans="2:17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  <c r="Q141"/>
    </row>
    <row r="142" spans="2:17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  <c r="Q142"/>
    </row>
    <row r="143" spans="2:17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  <c r="Q143"/>
    </row>
    <row r="144" spans="2:17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  <c r="Q144"/>
    </row>
    <row r="145" spans="2:17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  <c r="Q145"/>
    </row>
    <row r="146" spans="2:17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  <c r="Q146"/>
    </row>
    <row r="147" spans="2:17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  <c r="Q147"/>
    </row>
    <row r="148" spans="2:17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  <c r="Q148"/>
    </row>
    <row r="149" spans="2:17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  <c r="Q149"/>
    </row>
    <row r="150" spans="2:17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  <c r="Q150"/>
    </row>
    <row r="151" spans="2:17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  <c r="Q151"/>
    </row>
    <row r="152" spans="2:17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  <c r="Q152"/>
    </row>
    <row r="153" spans="2:17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  <c r="Q153"/>
    </row>
    <row r="154" spans="2:17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  <c r="Q154"/>
    </row>
    <row r="155" spans="2:17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  <c r="Q155"/>
    </row>
    <row r="156" spans="2:17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  <c r="Q156"/>
    </row>
    <row r="157" spans="2:17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  <c r="Q157"/>
    </row>
    <row r="158" spans="2:17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  <c r="Q158"/>
    </row>
    <row r="159" spans="2:17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  <c r="Q159"/>
    </row>
    <row r="160" spans="2:17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  <c r="Q160"/>
    </row>
    <row r="161" spans="2:17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  <c r="Q161"/>
    </row>
    <row r="162" spans="2:17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  <c r="Q162"/>
    </row>
    <row r="163" spans="2:17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  <c r="Q163"/>
    </row>
    <row r="164" spans="2:17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  <c r="Q164"/>
    </row>
    <row r="165" spans="2:17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  <c r="Q165"/>
    </row>
    <row r="166" spans="2:17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  <c r="Q166"/>
    </row>
    <row r="167" spans="2:17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  <c r="Q167"/>
    </row>
    <row r="168" spans="2:17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  <c r="Q168"/>
    </row>
    <row r="169" spans="2:17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  <c r="Q169"/>
    </row>
    <row r="170" spans="2:17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  <c r="Q170"/>
    </row>
    <row r="171" spans="2:17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  <c r="Q171"/>
    </row>
    <row r="172" spans="2:17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  <c r="Q172"/>
    </row>
    <row r="173" spans="2:17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  <c r="Q173"/>
    </row>
    <row r="174" spans="2:17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  <c r="Q174"/>
    </row>
    <row r="175" spans="2:17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  <c r="Q175"/>
    </row>
    <row r="176" spans="2:17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  <c r="Q176"/>
    </row>
    <row r="177" spans="2:17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  <c r="Q177"/>
    </row>
    <row r="178" spans="2:17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  <c r="Q178"/>
    </row>
    <row r="179" spans="2:17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  <c r="Q179"/>
    </row>
    <row r="180" spans="2:17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  <c r="Q180"/>
    </row>
    <row r="181" spans="2:17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  <c r="Q181"/>
    </row>
    <row r="182" spans="2:17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  <c r="Q182"/>
    </row>
    <row r="183" spans="2:17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  <c r="Q183"/>
    </row>
    <row r="184" spans="2:17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  <c r="Q184"/>
    </row>
    <row r="185" spans="2:17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  <c r="Q185"/>
    </row>
    <row r="186" spans="2:17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  <c r="Q186"/>
    </row>
    <row r="187" spans="2:17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  <c r="Q187"/>
    </row>
    <row r="188" spans="2:17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  <c r="Q188"/>
    </row>
    <row r="189" spans="2:17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  <c r="Q189"/>
    </row>
    <row r="190" spans="2:17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  <c r="Q190"/>
    </row>
    <row r="191" spans="2:17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  <c r="Q191"/>
    </row>
    <row r="192" spans="2:17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  <c r="Q192"/>
    </row>
    <row r="193" spans="2:17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  <c r="Q193"/>
    </row>
    <row r="194" spans="2:17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  <c r="Q194"/>
    </row>
    <row r="195" spans="2:17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  <c r="Q195"/>
    </row>
    <row r="196" spans="2:17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  <c r="Q196"/>
    </row>
    <row r="197" spans="2:17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  <c r="Q197"/>
    </row>
    <row r="198" spans="2:17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  <c r="Q198"/>
    </row>
    <row r="199" spans="2:17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  <c r="Q199"/>
    </row>
    <row r="200" spans="2:17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  <c r="Q200"/>
    </row>
    <row r="201" spans="2:17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  <c r="Q201"/>
    </row>
    <row r="202" spans="2:17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  <c r="Q202"/>
    </row>
    <row r="203" spans="2:17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  <c r="Q203"/>
    </row>
    <row r="204" spans="2:17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  <c r="Q204"/>
    </row>
    <row r="205" spans="2:17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  <c r="Q205"/>
    </row>
    <row r="206" spans="2:17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  <c r="Q206"/>
    </row>
    <row r="207" spans="2:17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  <c r="Q207"/>
    </row>
    <row r="208" spans="2:17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  <c r="Q208"/>
    </row>
    <row r="209" spans="2:17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  <c r="Q209"/>
    </row>
    <row r="210" spans="2:17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  <c r="Q210"/>
    </row>
    <row r="211" spans="2:17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  <c r="Q211"/>
    </row>
    <row r="212" spans="2:17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  <c r="Q212"/>
    </row>
    <row r="213" spans="2:17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  <c r="Q213"/>
    </row>
    <row r="214" spans="2:17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  <c r="Q214"/>
    </row>
    <row r="215" spans="2:17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  <c r="Q215"/>
    </row>
    <row r="216" spans="2:17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  <c r="Q216"/>
    </row>
    <row r="217" spans="2:17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  <c r="Q217"/>
    </row>
    <row r="218" spans="2:17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  <c r="Q218"/>
    </row>
    <row r="219" spans="2:17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  <c r="Q219"/>
    </row>
    <row r="220" spans="2:17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  <c r="Q220"/>
    </row>
    <row r="221" spans="2:17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  <c r="Q221"/>
    </row>
    <row r="222" spans="2:17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  <c r="Q222"/>
    </row>
    <row r="223" spans="2:17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  <c r="Q223"/>
    </row>
    <row r="224" spans="2:17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  <c r="Q224"/>
    </row>
    <row r="225" spans="2:17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  <c r="Q225"/>
    </row>
    <row r="226" spans="2:17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  <c r="Q226"/>
    </row>
    <row r="227" spans="2:17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  <c r="Q227"/>
    </row>
    <row r="228" spans="2:17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  <c r="Q228"/>
    </row>
    <row r="229" spans="2:17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  <c r="Q229"/>
    </row>
    <row r="230" spans="2:17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  <c r="Q230"/>
    </row>
    <row r="231" spans="2:17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  <c r="Q231"/>
    </row>
    <row r="232" spans="2:17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  <c r="Q232"/>
    </row>
    <row r="233" spans="2:17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  <c r="Q233"/>
    </row>
    <row r="234" spans="2:17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  <c r="Q234"/>
    </row>
    <row r="235" spans="2:17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  <c r="Q235"/>
    </row>
    <row r="236" spans="2:17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  <c r="Q236"/>
    </row>
    <row r="237" spans="2:17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  <c r="Q237"/>
    </row>
    <row r="238" spans="2:17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  <c r="Q238"/>
    </row>
    <row r="239" spans="2:17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  <c r="Q239"/>
    </row>
    <row r="240" spans="2:17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  <c r="Q240"/>
    </row>
    <row r="241" spans="2:17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  <c r="Q241"/>
    </row>
    <row r="242" spans="2:17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  <c r="Q242"/>
    </row>
    <row r="243" spans="2:17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  <c r="Q243"/>
    </row>
    <row r="244" spans="2:17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  <c r="Q244"/>
    </row>
    <row r="245" spans="2:17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  <c r="Q245"/>
    </row>
    <row r="246" spans="2:17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  <c r="Q246"/>
    </row>
    <row r="247" spans="2:17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  <c r="Q247"/>
    </row>
    <row r="248" spans="2:17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  <c r="Q248"/>
    </row>
    <row r="249" spans="2:17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  <c r="Q249"/>
    </row>
    <row r="250" spans="2:17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  <c r="Q250"/>
    </row>
    <row r="251" spans="2:17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  <c r="Q251"/>
    </row>
    <row r="252" spans="2:17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  <c r="Q252"/>
    </row>
    <row r="253" spans="2:17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  <c r="Q253"/>
    </row>
    <row r="254" spans="2:17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  <c r="Q254"/>
    </row>
    <row r="255" spans="2:17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  <c r="Q255"/>
    </row>
    <row r="256" spans="2:17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  <c r="Q256"/>
    </row>
    <row r="257" spans="2:17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  <c r="Q257"/>
    </row>
    <row r="258" spans="2:17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  <c r="Q258"/>
    </row>
    <row r="259" spans="2:17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  <c r="Q259"/>
    </row>
    <row r="260" spans="2:17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  <c r="Q260"/>
    </row>
    <row r="261" spans="2:17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  <c r="Q261"/>
    </row>
    <row r="262" spans="2:17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  <c r="Q262"/>
    </row>
    <row r="263" spans="2:17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  <c r="Q263"/>
    </row>
    <row r="264" spans="2:17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  <c r="Q264"/>
    </row>
    <row r="265" spans="2:17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  <c r="Q265"/>
    </row>
    <row r="266" spans="2:17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  <c r="Q266"/>
    </row>
    <row r="267" spans="2:17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  <c r="Q267"/>
    </row>
    <row r="268" spans="2:17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  <c r="Q268"/>
    </row>
    <row r="269" spans="2:17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  <c r="Q269"/>
    </row>
    <row r="270" spans="2:17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  <c r="Q270"/>
    </row>
    <row r="271" spans="2:17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  <c r="Q271"/>
    </row>
    <row r="272" spans="2:17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  <c r="Q272"/>
    </row>
    <row r="273" spans="2:17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  <c r="Q273"/>
    </row>
    <row r="274" spans="2:17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  <c r="Q274"/>
    </row>
    <row r="275" spans="2:17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  <c r="Q275"/>
    </row>
    <row r="276" spans="2:17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  <c r="Q276"/>
    </row>
    <row r="277" spans="2:17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  <c r="Q277"/>
    </row>
    <row r="278" spans="2:17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  <c r="Q278"/>
    </row>
    <row r="279" spans="2:17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  <c r="Q279"/>
    </row>
    <row r="280" spans="2:17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  <c r="Q280"/>
    </row>
    <row r="281" spans="2:17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  <c r="Q281"/>
    </row>
    <row r="282" spans="2:17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  <c r="Q282"/>
    </row>
    <row r="283" spans="2:17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  <c r="Q283"/>
    </row>
    <row r="284" spans="2:17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  <c r="Q284"/>
    </row>
    <row r="285" spans="2:17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  <c r="Q285"/>
    </row>
    <row r="286" spans="2:17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  <c r="Q286"/>
    </row>
    <row r="287" spans="2:17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  <c r="Q287"/>
    </row>
    <row r="288" spans="2:17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  <c r="Q288"/>
    </row>
    <row r="289" spans="2:17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  <c r="Q289"/>
    </row>
    <row r="290" spans="2:17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  <c r="Q290"/>
    </row>
    <row r="291" spans="2:17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  <c r="Q291"/>
    </row>
    <row r="292" spans="2:17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  <c r="Q292"/>
    </row>
    <row r="293" spans="2:17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  <c r="Q293"/>
    </row>
    <row r="294" spans="2:17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  <c r="Q294"/>
    </row>
    <row r="295" spans="2:17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  <c r="Q295"/>
    </row>
    <row r="296" spans="2:17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  <c r="Q296"/>
    </row>
    <row r="297" spans="2:17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  <c r="Q297"/>
    </row>
    <row r="298" spans="2:17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  <c r="Q298"/>
    </row>
    <row r="299" spans="2:17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  <c r="Q299"/>
    </row>
    <row r="300" spans="2:17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  <c r="Q300"/>
    </row>
    <row r="301" spans="2:17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  <c r="Q301"/>
    </row>
    <row r="302" spans="2:17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  <c r="Q302"/>
    </row>
    <row r="303" spans="2:17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  <c r="Q303"/>
    </row>
    <row r="304" spans="2:17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  <c r="Q304"/>
    </row>
    <row r="305" spans="2:17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  <c r="Q305"/>
    </row>
    <row r="306" spans="2:17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  <c r="Q306"/>
    </row>
    <row r="307" spans="2:17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  <c r="Q307"/>
    </row>
    <row r="308" spans="2:17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  <c r="Q308"/>
    </row>
    <row r="309" spans="2:17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  <c r="Q309"/>
    </row>
    <row r="310" spans="2:17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  <c r="Q310"/>
    </row>
    <row r="311" spans="2:17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  <c r="Q311"/>
    </row>
    <row r="312" spans="2:17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  <c r="Q312"/>
    </row>
    <row r="313" spans="2:17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  <c r="Q313"/>
    </row>
    <row r="314" spans="2:17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  <c r="Q314"/>
    </row>
    <row r="315" spans="2:17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  <c r="Q315"/>
    </row>
    <row r="316" spans="2:17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  <c r="Q316"/>
    </row>
    <row r="317" spans="2:17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  <c r="Q317"/>
    </row>
    <row r="318" spans="2:17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  <c r="Q318"/>
    </row>
    <row r="319" spans="2:17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  <c r="Q319"/>
    </row>
    <row r="320" spans="2:17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  <c r="Q320"/>
    </row>
    <row r="321" spans="2:17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  <c r="Q321"/>
    </row>
    <row r="322" spans="2:17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  <c r="Q322"/>
    </row>
    <row r="323" spans="2:17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  <c r="Q323"/>
    </row>
    <row r="324" spans="2:17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  <c r="Q324"/>
    </row>
    <row r="325" spans="2:17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  <c r="Q325"/>
    </row>
    <row r="326" spans="2:17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  <c r="Q326"/>
    </row>
    <row r="327" spans="2:17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  <c r="Q327"/>
    </row>
    <row r="328" spans="2:17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  <c r="Q328"/>
    </row>
    <row r="329" spans="2:17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  <c r="Q329"/>
    </row>
    <row r="330" spans="2:17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  <c r="Q330"/>
    </row>
    <row r="331" spans="2:17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  <c r="Q331"/>
    </row>
    <row r="332" spans="2:17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  <c r="Q332"/>
    </row>
    <row r="333" spans="2:17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  <c r="Q333"/>
    </row>
    <row r="334" spans="2:17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  <c r="Q334"/>
    </row>
    <row r="335" spans="2:17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  <c r="Q335"/>
    </row>
    <row r="336" spans="2:17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  <c r="Q336"/>
    </row>
    <row r="337" spans="2:17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  <c r="Q337"/>
    </row>
    <row r="338" spans="2:17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  <c r="Q338"/>
    </row>
    <row r="339" spans="2:17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  <c r="Q339"/>
    </row>
    <row r="340" spans="2:17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  <c r="Q340"/>
    </row>
    <row r="341" spans="2:17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  <c r="Q341"/>
    </row>
    <row r="342" spans="2:17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  <c r="Q342"/>
    </row>
    <row r="343" spans="2:17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  <c r="Q343"/>
    </row>
    <row r="344" spans="2:17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  <c r="Q344"/>
    </row>
    <row r="345" spans="2:17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  <c r="Q345"/>
    </row>
    <row r="346" spans="2:17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  <c r="Q346"/>
    </row>
    <row r="347" spans="2:17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  <c r="Q347"/>
    </row>
    <row r="348" spans="2:17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  <c r="Q348"/>
    </row>
    <row r="349" spans="2:17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  <c r="Q349"/>
    </row>
    <row r="350" spans="2:17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  <c r="Q350"/>
    </row>
    <row r="351" spans="2:17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  <c r="Q351"/>
    </row>
    <row r="352" spans="2:17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  <c r="Q352"/>
    </row>
    <row r="353" spans="2:17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  <c r="Q353"/>
    </row>
    <row r="354" spans="2:17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  <c r="Q354"/>
    </row>
    <row r="355" spans="2:17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  <c r="Q355"/>
    </row>
    <row r="356" spans="2:17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  <c r="Q356"/>
    </row>
    <row r="357" spans="2:17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  <c r="Q357"/>
    </row>
    <row r="358" spans="2:17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  <c r="Q358"/>
    </row>
    <row r="359" spans="2:17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  <c r="Q359"/>
    </row>
    <row r="360" spans="2:17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  <c r="Q360"/>
    </row>
    <row r="361" spans="2:17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  <c r="Q361"/>
    </row>
    <row r="362" spans="2:17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  <c r="Q362"/>
    </row>
    <row r="363" spans="2:17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  <c r="Q363"/>
    </row>
    <row r="364" spans="2:17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  <c r="Q364"/>
    </row>
    <row r="365" spans="2:17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  <c r="Q365"/>
    </row>
    <row r="366" spans="2:17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  <c r="Q366"/>
    </row>
    <row r="367" spans="2:17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  <c r="Q367"/>
    </row>
    <row r="368" spans="2:17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  <c r="Q368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38" orientation="landscape" r:id="rId1"/>
  <rowBreaks count="3" manualBreakCount="3">
    <brk id="49" max="15" man="1"/>
    <brk id="79" max="15" man="1"/>
    <brk id="122" max="16383" man="1"/>
  </rowBreaks>
  <ignoredErrors>
    <ignoredError sqref="Q76" evalError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3"/>
  <sheetViews>
    <sheetView topLeftCell="C58" workbookViewId="0">
      <selection activeCell="M71" sqref="M71"/>
    </sheetView>
  </sheetViews>
  <sheetFormatPr baseColWidth="10" defaultRowHeight="15" x14ac:dyDescent="0.25"/>
  <cols>
    <col min="1" max="1" width="17.7109375" hidden="1" customWidth="1"/>
    <col min="2" max="2" width="12.85546875" hidden="1" customWidth="1"/>
    <col min="4" max="4" width="0" hidden="1" customWidth="1"/>
    <col min="6" max="6" width="0" hidden="1" customWidth="1"/>
    <col min="7" max="7" width="17" hidden="1" customWidth="1"/>
    <col min="8" max="8" width="22.140625" customWidth="1"/>
    <col min="11" max="11" width="16.42578125" bestFit="1" customWidth="1"/>
  </cols>
  <sheetData>
    <row r="2" spans="1:10" x14ac:dyDescent="0.25">
      <c r="C2" t="s">
        <v>214</v>
      </c>
      <c r="E2" t="s">
        <v>215</v>
      </c>
      <c r="H2" t="s">
        <v>216</v>
      </c>
    </row>
    <row r="3" spans="1:10" s="74" customFormat="1" ht="14.25" customHeight="1" x14ac:dyDescent="0.2">
      <c r="A3" s="72">
        <v>44910</v>
      </c>
      <c r="B3" s="73" t="s">
        <v>111</v>
      </c>
      <c r="C3" s="74">
        <v>6512</v>
      </c>
      <c r="D3" s="75" t="s">
        <v>186</v>
      </c>
      <c r="E3" s="76">
        <v>221301</v>
      </c>
      <c r="F3" s="77" t="str">
        <f>VLOOKUP(E3,[1]Hoja4!B:C,2,FALSE)</f>
        <v>Teléfono local</v>
      </c>
      <c r="G3" s="78"/>
      <c r="H3" s="79">
        <v>134856.20000000001</v>
      </c>
      <c r="I3" s="80"/>
      <c r="J3" s="81"/>
    </row>
    <row r="4" spans="1:10" s="74" customFormat="1" ht="14.25" customHeight="1" x14ac:dyDescent="0.2">
      <c r="A4" s="72">
        <v>44910</v>
      </c>
      <c r="B4" s="73" t="s">
        <v>113</v>
      </c>
      <c r="C4" s="74">
        <v>6527</v>
      </c>
      <c r="D4" s="75" t="s">
        <v>192</v>
      </c>
      <c r="E4" s="76">
        <v>221301</v>
      </c>
      <c r="F4" s="77" t="str">
        <f>VLOOKUP(E4,[1]Hoja4!B:C,2,FALSE)</f>
        <v>Teléfono local</v>
      </c>
      <c r="G4" s="78"/>
      <c r="H4" s="79">
        <v>181368.8</v>
      </c>
      <c r="I4" s="80"/>
      <c r="J4" s="81"/>
    </row>
    <row r="5" spans="1:10" s="74" customFormat="1" ht="14.25" customHeight="1" x14ac:dyDescent="0.2">
      <c r="A5" s="72">
        <v>44910</v>
      </c>
      <c r="B5" s="73" t="s">
        <v>115</v>
      </c>
      <c r="C5" s="74">
        <v>6504</v>
      </c>
      <c r="D5" s="75" t="s">
        <v>180</v>
      </c>
      <c r="E5" s="76">
        <v>221501</v>
      </c>
      <c r="F5" s="77" t="str">
        <f>VLOOKUP(E5,[1]Hoja4!B:C,2,FALSE)</f>
        <v>Servicio de internet y televisión por cable</v>
      </c>
      <c r="G5" s="78"/>
      <c r="H5" s="79">
        <v>36977.46</v>
      </c>
      <c r="I5" s="80"/>
      <c r="J5" s="81"/>
    </row>
    <row r="6" spans="1:10" s="74" customFormat="1" ht="14.25" customHeight="1" x14ac:dyDescent="0.2">
      <c r="A6" s="72">
        <v>44915</v>
      </c>
      <c r="B6" s="73" t="s">
        <v>117</v>
      </c>
      <c r="C6" s="74">
        <v>6512</v>
      </c>
      <c r="D6" s="75" t="s">
        <v>186</v>
      </c>
      <c r="E6" s="76">
        <v>221501</v>
      </c>
      <c r="F6" s="77" t="str">
        <f>VLOOKUP(E6,[1]Hoja4!B:C,2,FALSE)</f>
        <v>Servicio de internet y televisión por cable</v>
      </c>
      <c r="G6" s="78"/>
      <c r="H6" s="79">
        <v>68757.52</v>
      </c>
      <c r="I6" s="80"/>
      <c r="J6" s="81"/>
    </row>
    <row r="7" spans="1:10" s="74" customFormat="1" ht="14.25" customHeight="1" x14ac:dyDescent="0.2">
      <c r="A7" s="72">
        <v>44916</v>
      </c>
      <c r="B7" s="73" t="s">
        <v>119</v>
      </c>
      <c r="C7" s="74">
        <v>6527</v>
      </c>
      <c r="D7" s="75" t="s">
        <v>192</v>
      </c>
      <c r="E7" s="76">
        <v>221501</v>
      </c>
      <c r="F7" s="77" t="str">
        <f>VLOOKUP(E7,[1]Hoja4!B:C,2,FALSE)</f>
        <v>Servicio de internet y televisión por cable</v>
      </c>
      <c r="G7" s="78"/>
      <c r="H7" s="79">
        <v>68757.52</v>
      </c>
      <c r="I7" s="80"/>
      <c r="J7" s="81"/>
    </row>
    <row r="8" spans="1:10" s="74" customFormat="1" ht="14.25" customHeight="1" x14ac:dyDescent="0.2">
      <c r="A8" s="72">
        <v>44916</v>
      </c>
      <c r="B8" s="73" t="s">
        <v>121</v>
      </c>
      <c r="C8" s="74">
        <v>6509</v>
      </c>
      <c r="D8" s="75" t="s">
        <v>184</v>
      </c>
      <c r="E8" s="76">
        <v>221701</v>
      </c>
      <c r="F8" s="77" t="str">
        <f>VLOOKUP(E8,[1]Hoja4!B:C,2,FALSE)</f>
        <v>Agua</v>
      </c>
      <c r="G8" s="78"/>
      <c r="H8" s="79">
        <v>252720</v>
      </c>
      <c r="I8" s="80"/>
      <c r="J8" s="81"/>
    </row>
    <row r="9" spans="1:10" s="74" customFormat="1" ht="14.25" customHeight="1" x14ac:dyDescent="0.2">
      <c r="A9" s="72">
        <v>44916</v>
      </c>
      <c r="B9" s="73" t="s">
        <v>123</v>
      </c>
      <c r="C9" s="74">
        <v>6456</v>
      </c>
      <c r="D9" s="75" t="s">
        <v>163</v>
      </c>
      <c r="E9" s="76">
        <v>221801</v>
      </c>
      <c r="F9" s="77" t="str">
        <f>VLOOKUP(E9,[1]Hoja4!B:C,2,FALSE)</f>
        <v>Recolección de residuos sólidos</v>
      </c>
      <c r="G9" s="78"/>
      <c r="H9" s="79">
        <v>45000</v>
      </c>
      <c r="I9" s="80"/>
      <c r="J9" s="81"/>
    </row>
    <row r="10" spans="1:10" s="74" customFormat="1" ht="14.25" customHeight="1" x14ac:dyDescent="0.2">
      <c r="A10" s="72">
        <v>44916</v>
      </c>
      <c r="B10" s="73" t="s">
        <v>123</v>
      </c>
      <c r="C10" s="74">
        <v>6458</v>
      </c>
      <c r="D10" s="75" t="s">
        <v>163</v>
      </c>
      <c r="E10" s="76">
        <v>221801</v>
      </c>
      <c r="F10" s="77" t="str">
        <f>VLOOKUP(E10,[1]Hoja4!B:C,2,FALSE)</f>
        <v>Recolección de residuos sólidos</v>
      </c>
      <c r="G10" s="78"/>
      <c r="H10" s="79">
        <v>130000</v>
      </c>
      <c r="I10" s="80"/>
      <c r="J10" s="81"/>
    </row>
    <row r="11" spans="1:10" s="74" customFormat="1" ht="14.25" customHeight="1" x14ac:dyDescent="0.2">
      <c r="A11" s="72">
        <v>44916</v>
      </c>
      <c r="B11" s="73" t="s">
        <v>125</v>
      </c>
      <c r="C11" s="74">
        <v>6474</v>
      </c>
      <c r="D11" s="75" t="s">
        <v>163</v>
      </c>
      <c r="E11" s="76">
        <v>221801</v>
      </c>
      <c r="F11" s="77" t="str">
        <f>VLOOKUP(E11,[1]Hoja4!B:C,2,FALSE)</f>
        <v>Recolección de residuos sólidos</v>
      </c>
      <c r="G11" s="78"/>
      <c r="H11" s="79">
        <v>83835.72</v>
      </c>
      <c r="I11" s="80"/>
      <c r="J11" s="81"/>
    </row>
    <row r="12" spans="1:10" s="74" customFormat="1" ht="14.25" customHeight="1" x14ac:dyDescent="0.2">
      <c r="A12" s="72">
        <v>44916</v>
      </c>
      <c r="B12" s="73" t="s">
        <v>127</v>
      </c>
      <c r="C12" s="74">
        <v>6507</v>
      </c>
      <c r="D12" s="75" t="s">
        <v>182</v>
      </c>
      <c r="E12" s="76">
        <v>221801</v>
      </c>
      <c r="F12" s="77" t="str">
        <f>VLOOKUP(E12,[1]Hoja4!B:C,2,FALSE)</f>
        <v>Recolección de residuos sólidos</v>
      </c>
      <c r="G12" s="78"/>
      <c r="H12" s="79">
        <v>33240</v>
      </c>
      <c r="I12" s="80"/>
      <c r="J12" s="81"/>
    </row>
    <row r="13" spans="1:10" s="74" customFormat="1" ht="14.25" customHeight="1" x14ac:dyDescent="0.2">
      <c r="A13" s="72">
        <v>44916</v>
      </c>
      <c r="B13" s="73" t="s">
        <v>129</v>
      </c>
      <c r="C13" s="74">
        <v>6518</v>
      </c>
      <c r="D13" s="75" t="s">
        <v>182</v>
      </c>
      <c r="E13" s="76">
        <v>221801</v>
      </c>
      <c r="F13" s="77" t="str">
        <f>VLOOKUP(E13,[1]Hoja4!B:C,2,FALSE)</f>
        <v>Recolección de residuos sólidos</v>
      </c>
      <c r="G13" s="78"/>
      <c r="H13" s="79">
        <v>46164.28</v>
      </c>
      <c r="I13" s="80"/>
      <c r="J13" s="81"/>
    </row>
    <row r="14" spans="1:10" s="74" customFormat="1" ht="14.25" customHeight="1" x14ac:dyDescent="0.2">
      <c r="A14" s="72">
        <v>44918</v>
      </c>
      <c r="B14" s="73" t="s">
        <v>131</v>
      </c>
      <c r="C14" s="74">
        <v>6117</v>
      </c>
      <c r="D14" s="75" t="s">
        <v>112</v>
      </c>
      <c r="E14" s="76">
        <v>222101</v>
      </c>
      <c r="F14" s="77" t="str">
        <f>VLOOKUP(E14,[1]Hoja4!B:C,2,FALSE)</f>
        <v>Publicidad y propaganda</v>
      </c>
      <c r="G14" s="78"/>
      <c r="H14" s="79">
        <v>245440</v>
      </c>
      <c r="I14" s="80"/>
      <c r="J14" s="81"/>
    </row>
    <row r="15" spans="1:10" s="74" customFormat="1" ht="14.25" customHeight="1" x14ac:dyDescent="0.2">
      <c r="A15" s="72">
        <v>44916</v>
      </c>
      <c r="B15" s="73" t="s">
        <v>132</v>
      </c>
      <c r="C15" s="74">
        <v>6561</v>
      </c>
      <c r="D15" s="75" t="s">
        <v>202</v>
      </c>
      <c r="E15" s="76">
        <v>222101</v>
      </c>
      <c r="F15" s="77" t="str">
        <f>VLOOKUP(E15,[1]Hoja4!B:C,2,FALSE)</f>
        <v>Publicidad y propaganda</v>
      </c>
      <c r="G15" s="78"/>
      <c r="H15" s="79">
        <v>55308.959999999999</v>
      </c>
      <c r="I15" s="80"/>
      <c r="J15" s="81"/>
    </row>
    <row r="16" spans="1:10" s="74" customFormat="1" ht="14.25" customHeight="1" x14ac:dyDescent="0.2">
      <c r="A16" s="72">
        <v>44916</v>
      </c>
      <c r="B16" s="73" t="s">
        <v>132</v>
      </c>
      <c r="C16" s="74">
        <v>6563</v>
      </c>
      <c r="D16" s="75" t="s">
        <v>202</v>
      </c>
      <c r="E16" s="76">
        <v>222101</v>
      </c>
      <c r="F16" s="77" t="str">
        <f>VLOOKUP(E16,[1]Hoja4!B:C,2,FALSE)</f>
        <v>Publicidad y propaganda</v>
      </c>
      <c r="G16" s="78"/>
      <c r="H16" s="79">
        <v>49088</v>
      </c>
      <c r="I16" s="80"/>
      <c r="J16" s="81"/>
    </row>
    <row r="17" spans="1:10" s="74" customFormat="1" ht="14.25" customHeight="1" x14ac:dyDescent="0.2">
      <c r="A17" s="72">
        <v>44917</v>
      </c>
      <c r="B17" s="73" t="s">
        <v>133</v>
      </c>
      <c r="C17" s="74">
        <v>6432</v>
      </c>
      <c r="D17" s="75" t="s">
        <v>148</v>
      </c>
      <c r="E17" s="76">
        <v>224201</v>
      </c>
      <c r="F17" s="77" t="str">
        <f>VLOOKUP(E17,[1]Hoja4!B:C,2,FALSE)</f>
        <v>Fletes</v>
      </c>
      <c r="G17" s="78"/>
      <c r="H17" s="79">
        <v>28000</v>
      </c>
      <c r="I17" s="80"/>
      <c r="J17" s="81"/>
    </row>
    <row r="18" spans="1:10" s="74" customFormat="1" ht="14.25" customHeight="1" x14ac:dyDescent="0.2">
      <c r="A18" s="72">
        <v>44917</v>
      </c>
      <c r="B18" s="73" t="s">
        <v>135</v>
      </c>
      <c r="C18" s="74">
        <v>6349</v>
      </c>
      <c r="D18" s="75" t="s">
        <v>118</v>
      </c>
      <c r="E18" s="76">
        <v>225302</v>
      </c>
      <c r="F18" s="77" t="str">
        <f>VLOOKUP(E18,[1]Hoja4!B:C,2,FALSE)</f>
        <v>Alquiler de equipo para computación</v>
      </c>
      <c r="G18" s="78"/>
      <c r="H18" s="79">
        <v>446137.96</v>
      </c>
      <c r="I18" s="80"/>
      <c r="J18" s="81"/>
    </row>
    <row r="19" spans="1:10" s="74" customFormat="1" ht="14.25" customHeight="1" x14ac:dyDescent="0.2">
      <c r="A19" s="72">
        <v>44917</v>
      </c>
      <c r="B19" s="73" t="s">
        <v>137</v>
      </c>
      <c r="C19" s="74">
        <v>5706</v>
      </c>
      <c r="D19" s="75" t="s">
        <v>213</v>
      </c>
      <c r="E19" s="76">
        <v>225901</v>
      </c>
      <c r="F19" s="77" t="str">
        <f>VLOOKUP(E19,[1]Hoja4!B:C,2,FALSE)</f>
        <v xml:space="preserve">Licencias de informatica </v>
      </c>
      <c r="G19" s="78"/>
      <c r="H19" s="79">
        <v>714285</v>
      </c>
      <c r="I19" s="80"/>
      <c r="J19" s="81"/>
    </row>
    <row r="20" spans="1:10" s="74" customFormat="1" ht="14.25" customHeight="1" x14ac:dyDescent="0.2">
      <c r="A20" s="72">
        <v>44917</v>
      </c>
      <c r="B20" s="73" t="s">
        <v>139</v>
      </c>
      <c r="C20" s="74">
        <v>6454</v>
      </c>
      <c r="D20" s="75" t="s">
        <v>161</v>
      </c>
      <c r="E20" s="76">
        <v>227206</v>
      </c>
      <c r="F20" s="77" t="str">
        <f>VLOOKUP(E20,[1]Hoja4!B:C,2,FALSE)</f>
        <v>Mantenimiento y reparación de equipos de transporte, tracción y elevación</v>
      </c>
      <c r="G20" s="78"/>
      <c r="H20" s="79">
        <v>59000</v>
      </c>
      <c r="I20" s="80"/>
      <c r="J20" s="81"/>
    </row>
    <row r="21" spans="1:10" s="74" customFormat="1" ht="14.25" customHeight="1" x14ac:dyDescent="0.2">
      <c r="A21" s="72">
        <v>44922</v>
      </c>
      <c r="B21" s="73" t="s">
        <v>141</v>
      </c>
      <c r="C21" s="74">
        <v>6399</v>
      </c>
      <c r="D21" s="75" t="s">
        <v>140</v>
      </c>
      <c r="E21" s="76">
        <v>227207</v>
      </c>
      <c r="F21" s="77" t="str">
        <f>VLOOKUP(E21,[1]Hoja4!B:C,2,FALSE)</f>
        <v>Mantenimiento y Reparación de Equipos de Producción</v>
      </c>
      <c r="G21" s="78"/>
      <c r="H21" s="79">
        <v>254880</v>
      </c>
      <c r="I21" s="80"/>
      <c r="J21" s="81"/>
    </row>
    <row r="22" spans="1:10" s="74" customFormat="1" ht="14.25" customHeight="1" x14ac:dyDescent="0.2">
      <c r="A22" s="72">
        <v>44917</v>
      </c>
      <c r="B22" s="73" t="s">
        <v>143</v>
      </c>
      <c r="C22" s="74">
        <v>6448</v>
      </c>
      <c r="D22" s="75" t="s">
        <v>156</v>
      </c>
      <c r="E22" s="76">
        <v>227207</v>
      </c>
      <c r="F22" s="77" t="str">
        <f>VLOOKUP(E22,[1]Hoja4!B:C,2,FALSE)</f>
        <v>Mantenimiento y Reparación de Equipos de Producción</v>
      </c>
      <c r="G22" s="78"/>
      <c r="H22" s="79">
        <v>277300</v>
      </c>
      <c r="I22" s="80"/>
      <c r="J22" s="81"/>
    </row>
    <row r="23" spans="1:10" s="74" customFormat="1" ht="14.25" customHeight="1" x14ac:dyDescent="0.2">
      <c r="A23" s="72">
        <v>44917</v>
      </c>
      <c r="B23" s="73" t="s">
        <v>143</v>
      </c>
      <c r="C23" s="74">
        <v>6450</v>
      </c>
      <c r="D23" s="75" t="s">
        <v>158</v>
      </c>
      <c r="E23" s="76">
        <v>227207</v>
      </c>
      <c r="F23" s="77" t="str">
        <f>VLOOKUP(E23,[1]Hoja4!B:C,2,FALSE)</f>
        <v>Mantenimiento y Reparación de Equipos de Producción</v>
      </c>
      <c r="G23" s="78"/>
      <c r="H23" s="79">
        <v>395005</v>
      </c>
      <c r="I23" s="80"/>
      <c r="J23" s="81"/>
    </row>
    <row r="24" spans="1:10" s="74" customFormat="1" ht="14.25" customHeight="1" x14ac:dyDescent="0.2">
      <c r="A24" s="72">
        <v>44918</v>
      </c>
      <c r="B24" s="73" t="s">
        <v>145</v>
      </c>
      <c r="C24" s="74">
        <v>6446</v>
      </c>
      <c r="D24" s="75" t="s">
        <v>154</v>
      </c>
      <c r="E24" s="76">
        <v>229101</v>
      </c>
      <c r="F24" s="77" t="str">
        <f>VLOOKUP(E24,[1]Hoja4!B:C,2,FALSE)</f>
        <v>Otras contrataciones de servicios</v>
      </c>
      <c r="G24" s="78"/>
      <c r="H24" s="79">
        <v>253428.6</v>
      </c>
      <c r="I24" s="80"/>
      <c r="J24" s="81"/>
    </row>
    <row r="25" spans="1:10" s="74" customFormat="1" ht="14.25" customHeight="1" x14ac:dyDescent="0.2">
      <c r="A25" s="72">
        <v>44918</v>
      </c>
      <c r="B25" s="73" t="s">
        <v>147</v>
      </c>
      <c r="C25" s="74">
        <v>6496</v>
      </c>
      <c r="D25" s="75" t="s">
        <v>178</v>
      </c>
      <c r="E25" s="76">
        <v>231101</v>
      </c>
      <c r="F25" s="77" t="str">
        <f>VLOOKUP(E25,[1]Hoja4!B:C,2,FALSE)</f>
        <v>Alimentos y bebidas para personas</v>
      </c>
      <c r="G25" s="78"/>
      <c r="H25" s="79">
        <v>161271.56</v>
      </c>
      <c r="I25" s="80"/>
      <c r="J25" s="81"/>
    </row>
    <row r="26" spans="1:10" s="74" customFormat="1" ht="14.25" customHeight="1" x14ac:dyDescent="0.2">
      <c r="A26" s="72">
        <v>44918</v>
      </c>
      <c r="B26" s="73" t="s">
        <v>131</v>
      </c>
      <c r="C26" s="74">
        <v>6568</v>
      </c>
      <c r="D26" s="75" t="s">
        <v>206</v>
      </c>
      <c r="E26" s="76">
        <v>231101</v>
      </c>
      <c r="F26" s="77" t="str">
        <f>VLOOKUP(E26,[1]Hoja4!B:C,2,FALSE)</f>
        <v>Alimentos y bebidas para personas</v>
      </c>
      <c r="G26" s="78"/>
      <c r="H26" s="79">
        <v>173810</v>
      </c>
      <c r="I26" s="80"/>
      <c r="J26" s="81"/>
    </row>
    <row r="27" spans="1:10" s="74" customFormat="1" ht="14.25" customHeight="1" x14ac:dyDescent="0.2">
      <c r="A27" s="72">
        <v>44918</v>
      </c>
      <c r="B27" s="73" t="s">
        <v>150</v>
      </c>
      <c r="C27" s="74">
        <v>6501</v>
      </c>
      <c r="D27" s="75" t="s">
        <v>211</v>
      </c>
      <c r="E27" s="76">
        <v>231101</v>
      </c>
      <c r="F27" s="77" t="str">
        <f>VLOOKUP(E27,[1]Hoja4!B:C,2,FALSE)</f>
        <v>Alimentos y bebidas para personas</v>
      </c>
      <c r="G27" s="78"/>
      <c r="H27" s="79">
        <v>240000</v>
      </c>
      <c r="I27" s="80"/>
      <c r="J27" s="81"/>
    </row>
    <row r="28" spans="1:10" s="74" customFormat="1" ht="14.25" customHeight="1" x14ac:dyDescent="0.2">
      <c r="A28" s="72">
        <v>44918</v>
      </c>
      <c r="B28" s="73" t="s">
        <v>150</v>
      </c>
      <c r="C28" s="74">
        <v>6377</v>
      </c>
      <c r="D28" s="75" t="s">
        <v>130</v>
      </c>
      <c r="E28" s="76">
        <v>232101</v>
      </c>
      <c r="F28" s="77" t="str">
        <f>VLOOKUP(E28,[1]Hoja4!B:C,2,FALSE)</f>
        <v>Hilados y telas</v>
      </c>
      <c r="G28" s="78"/>
      <c r="H28" s="79">
        <v>483365.76</v>
      </c>
      <c r="I28" s="80"/>
      <c r="J28" s="81"/>
    </row>
    <row r="29" spans="1:10" s="74" customFormat="1" ht="14.25" customHeight="1" x14ac:dyDescent="0.2">
      <c r="A29" s="72">
        <v>44918</v>
      </c>
      <c r="B29" s="73" t="s">
        <v>153</v>
      </c>
      <c r="C29" s="74">
        <v>6367</v>
      </c>
      <c r="D29" s="75" t="s">
        <v>122</v>
      </c>
      <c r="E29" s="76">
        <v>233201</v>
      </c>
      <c r="F29" s="77" t="str">
        <f>VLOOKUP(E29,[1]Hoja4!B:C,2,FALSE)</f>
        <v>Productos de papel y cartón</v>
      </c>
      <c r="G29" s="78"/>
      <c r="H29" s="79">
        <v>97239.08</v>
      </c>
      <c r="I29" s="80"/>
      <c r="J29" s="81"/>
    </row>
    <row r="30" spans="1:10" s="74" customFormat="1" ht="14.25" customHeight="1" x14ac:dyDescent="0.2">
      <c r="A30" s="72">
        <v>44918</v>
      </c>
      <c r="B30" s="73" t="s">
        <v>155</v>
      </c>
      <c r="C30" s="74">
        <v>6476</v>
      </c>
      <c r="D30" s="75" t="s">
        <v>174</v>
      </c>
      <c r="E30" s="76">
        <v>233301</v>
      </c>
      <c r="F30" s="77" t="str">
        <f>VLOOKUP(E30,[1]Hoja4!B:C,2,FALSE)</f>
        <v>Productos de artes gráficas</v>
      </c>
      <c r="G30" s="78"/>
      <c r="H30" s="79">
        <v>5734.8</v>
      </c>
      <c r="I30" s="80"/>
      <c r="J30" s="81"/>
    </row>
    <row r="31" spans="1:10" s="74" customFormat="1" ht="14.25" customHeight="1" x14ac:dyDescent="0.2">
      <c r="A31" s="72">
        <v>44918</v>
      </c>
      <c r="B31" s="73" t="s">
        <v>157</v>
      </c>
      <c r="C31" s="74">
        <v>6541</v>
      </c>
      <c r="D31" s="75" t="s">
        <v>196</v>
      </c>
      <c r="E31" s="76">
        <v>233301</v>
      </c>
      <c r="F31" s="77" t="str">
        <f>VLOOKUP(E31,[1]Hoja4!B:C,2,FALSE)</f>
        <v>Productos de artes gráficas</v>
      </c>
      <c r="G31" s="78"/>
      <c r="H31" s="79">
        <v>77618.039999999994</v>
      </c>
      <c r="I31" s="80"/>
      <c r="J31" s="81"/>
    </row>
    <row r="32" spans="1:10" s="74" customFormat="1" ht="14.25" customHeight="1" x14ac:dyDescent="0.2">
      <c r="A32" s="72">
        <v>44922</v>
      </c>
      <c r="B32" s="73" t="s">
        <v>159</v>
      </c>
      <c r="C32" s="74">
        <v>6373</v>
      </c>
      <c r="D32" s="75" t="s">
        <v>126</v>
      </c>
      <c r="E32" s="76">
        <v>234101</v>
      </c>
      <c r="F32" s="77" t="str">
        <f>VLOOKUP(E32,[1]Hoja4!B:C,2,FALSE)</f>
        <v>Productos medicinales para uso humano</v>
      </c>
      <c r="G32" s="78"/>
      <c r="H32" s="79">
        <v>28822.51</v>
      </c>
      <c r="I32" s="80"/>
      <c r="J32" s="81"/>
    </row>
    <row r="33" spans="1:10" s="74" customFormat="1" ht="14.25" customHeight="1" x14ac:dyDescent="0.2">
      <c r="A33" s="72">
        <v>44918</v>
      </c>
      <c r="B33" s="73" t="s">
        <v>160</v>
      </c>
      <c r="C33" s="74">
        <v>6375</v>
      </c>
      <c r="D33" s="75" t="s">
        <v>128</v>
      </c>
      <c r="E33" s="76">
        <v>234101</v>
      </c>
      <c r="F33" s="77" t="str">
        <f>VLOOKUP(E33,[1]Hoja4!B:C,2,FALSE)</f>
        <v>Productos medicinales para uso humano</v>
      </c>
      <c r="G33" s="78"/>
      <c r="H33" s="79">
        <v>3192939.6</v>
      </c>
      <c r="I33" s="80"/>
      <c r="J33" s="81"/>
    </row>
    <row r="34" spans="1:10" s="74" customFormat="1" ht="14.25" customHeight="1" x14ac:dyDescent="0.2">
      <c r="A34" s="72">
        <v>44918</v>
      </c>
      <c r="B34" s="73" t="s">
        <v>162</v>
      </c>
      <c r="C34" s="74">
        <v>6434</v>
      </c>
      <c r="D34" s="75" t="s">
        <v>128</v>
      </c>
      <c r="E34" s="76">
        <v>234101</v>
      </c>
      <c r="F34" s="77" t="str">
        <f>VLOOKUP(E34,[1]Hoja4!B:C,2,FALSE)</f>
        <v>Productos medicinales para uso humano</v>
      </c>
      <c r="G34" s="78"/>
      <c r="H34" s="79">
        <v>10914522</v>
      </c>
      <c r="I34" s="80"/>
      <c r="J34" s="81"/>
    </row>
    <row r="35" spans="1:10" s="74" customFormat="1" ht="14.25" customHeight="1" x14ac:dyDescent="0.2">
      <c r="A35" s="72">
        <v>44918</v>
      </c>
      <c r="B35" s="73" t="s">
        <v>162</v>
      </c>
      <c r="C35" s="74">
        <v>6384</v>
      </c>
      <c r="D35" s="75" t="s">
        <v>128</v>
      </c>
      <c r="E35" s="76">
        <v>234101</v>
      </c>
      <c r="F35" s="77" t="str">
        <f>VLOOKUP(E35,[1]Hoja4!B:C,2,FALSE)</f>
        <v>Productos medicinales para uso humano</v>
      </c>
      <c r="G35" s="78"/>
      <c r="H35" s="79">
        <v>777000</v>
      </c>
      <c r="I35" s="80"/>
      <c r="J35" s="81"/>
    </row>
    <row r="36" spans="1:10" s="74" customFormat="1" ht="14.25" customHeight="1" x14ac:dyDescent="0.2">
      <c r="A36" s="72">
        <v>44922</v>
      </c>
      <c r="B36" s="73" t="s">
        <v>119</v>
      </c>
      <c r="C36" s="74">
        <v>6547</v>
      </c>
      <c r="D36" s="75" t="s">
        <v>198</v>
      </c>
      <c r="E36" s="76">
        <v>234101</v>
      </c>
      <c r="F36" s="77" t="str">
        <f>VLOOKUP(E36,[1]Hoja4!B:C,2,FALSE)</f>
        <v>Productos medicinales para uso humano</v>
      </c>
      <c r="G36" s="78"/>
      <c r="H36" s="79">
        <v>15120</v>
      </c>
      <c r="I36" s="80"/>
      <c r="J36" s="81"/>
    </row>
    <row r="37" spans="1:10" s="74" customFormat="1" ht="14.25" customHeight="1" x14ac:dyDescent="0.2">
      <c r="A37" s="72">
        <v>44922</v>
      </c>
      <c r="B37" s="73" t="s">
        <v>160</v>
      </c>
      <c r="C37" s="74">
        <v>6551</v>
      </c>
      <c r="D37" s="75" t="s">
        <v>198</v>
      </c>
      <c r="E37" s="76">
        <v>234101</v>
      </c>
      <c r="F37" s="77" t="str">
        <f>VLOOKUP(E37,[1]Hoja4!B:C,2,FALSE)</f>
        <v>Productos medicinales para uso humano</v>
      </c>
      <c r="G37" s="78"/>
      <c r="H37" s="79">
        <v>913490</v>
      </c>
      <c r="I37" s="80"/>
      <c r="J37" s="81"/>
    </row>
    <row r="38" spans="1:10" s="74" customFormat="1" ht="14.25" customHeight="1" x14ac:dyDescent="0.2">
      <c r="A38" s="72">
        <v>44922</v>
      </c>
      <c r="B38" s="73" t="s">
        <v>165</v>
      </c>
      <c r="C38" s="74">
        <v>6395</v>
      </c>
      <c r="D38" s="75" t="s">
        <v>136</v>
      </c>
      <c r="E38" s="76">
        <v>237101</v>
      </c>
      <c r="F38" s="77" t="str">
        <f>VLOOKUP(E38,[1]Hoja4!B:C,2,FALSE)</f>
        <v>Gasolina</v>
      </c>
      <c r="G38" s="78"/>
      <c r="H38" s="79">
        <v>490650</v>
      </c>
      <c r="I38" s="80"/>
      <c r="J38" s="81"/>
    </row>
    <row r="39" spans="1:10" s="74" customFormat="1" ht="14.25" customHeight="1" x14ac:dyDescent="0.2">
      <c r="A39" s="72">
        <v>44922</v>
      </c>
      <c r="B39" s="73" t="s">
        <v>165</v>
      </c>
      <c r="C39" s="74">
        <v>6397</v>
      </c>
      <c r="D39" s="75" t="s">
        <v>138</v>
      </c>
      <c r="E39" s="76">
        <v>237104</v>
      </c>
      <c r="F39" s="77" t="str">
        <f>VLOOKUP(E39,[1]Hoja4!B:C,2,FALSE)</f>
        <v>Gas GLP</v>
      </c>
      <c r="G39" s="78"/>
      <c r="H39" s="79">
        <v>373582.99</v>
      </c>
      <c r="I39" s="80"/>
      <c r="J39" s="81"/>
    </row>
    <row r="40" spans="1:10" s="74" customFormat="1" ht="14.25" customHeight="1" x14ac:dyDescent="0.2">
      <c r="A40" s="72">
        <v>44922</v>
      </c>
      <c r="B40" s="73" t="s">
        <v>167</v>
      </c>
      <c r="C40" s="74">
        <v>6369</v>
      </c>
      <c r="D40" s="75" t="s">
        <v>124</v>
      </c>
      <c r="E40" s="76">
        <v>237203</v>
      </c>
      <c r="F40" s="77" t="str">
        <f>VLOOKUP(E40,[1]Hoja4!B:C,2,FALSE)</f>
        <v>Productos Químicos de uso Personal</v>
      </c>
      <c r="G40" s="78"/>
      <c r="H40" s="79">
        <v>126342.27</v>
      </c>
      <c r="I40" s="80"/>
      <c r="J40" s="81"/>
    </row>
    <row r="41" spans="1:10" s="74" customFormat="1" ht="14.25" customHeight="1" x14ac:dyDescent="0.2">
      <c r="A41" s="72">
        <v>44922</v>
      </c>
      <c r="B41" s="73" t="s">
        <v>169</v>
      </c>
      <c r="C41" s="74">
        <v>6371</v>
      </c>
      <c r="D41" s="75" t="s">
        <v>124</v>
      </c>
      <c r="E41" s="76">
        <v>237203</v>
      </c>
      <c r="F41" s="77" t="str">
        <f>VLOOKUP(E41,[1]Hoja4!B:C,2,FALSE)</f>
        <v>Productos Químicos de uso Personal</v>
      </c>
      <c r="G41" s="78"/>
      <c r="H41" s="79">
        <v>115891.5</v>
      </c>
      <c r="I41" s="80"/>
      <c r="J41" s="81"/>
    </row>
    <row r="42" spans="1:10" s="74" customFormat="1" ht="14.25" customHeight="1" x14ac:dyDescent="0.2">
      <c r="A42" s="72">
        <v>44922</v>
      </c>
      <c r="B42" s="73" t="s">
        <v>170</v>
      </c>
      <c r="C42" s="74">
        <v>6444</v>
      </c>
      <c r="D42" s="75" t="s">
        <v>152</v>
      </c>
      <c r="E42" s="76">
        <v>237203</v>
      </c>
      <c r="F42" s="77" t="str">
        <f>VLOOKUP(E42,[1]Hoja4!B:C,2,FALSE)</f>
        <v>Productos Químicos de uso Personal</v>
      </c>
      <c r="G42" s="78"/>
      <c r="H42" s="79">
        <v>119319.3</v>
      </c>
      <c r="I42" s="80"/>
      <c r="J42" s="81"/>
    </row>
    <row r="43" spans="1:10" s="74" customFormat="1" ht="14.25" customHeight="1" x14ac:dyDescent="0.2">
      <c r="A43" s="72">
        <v>44922</v>
      </c>
      <c r="B43" s="73" t="s">
        <v>162</v>
      </c>
      <c r="C43" s="74">
        <v>6529</v>
      </c>
      <c r="D43" s="75" t="s">
        <v>193</v>
      </c>
      <c r="E43" s="76">
        <v>237203</v>
      </c>
      <c r="F43" s="77" t="str">
        <f>VLOOKUP(E43,[1]Hoja4!B:C,2,FALSE)</f>
        <v>Productos Químicos de uso Personal</v>
      </c>
      <c r="G43" s="78"/>
      <c r="H43" s="79">
        <v>91264.66</v>
      </c>
      <c r="I43" s="80"/>
      <c r="J43" s="81"/>
    </row>
    <row r="44" spans="1:10" s="74" customFormat="1" ht="14.25" customHeight="1" x14ac:dyDescent="0.2">
      <c r="A44" s="72">
        <v>44922</v>
      </c>
      <c r="B44" s="73" t="s">
        <v>171</v>
      </c>
      <c r="C44" s="74">
        <v>6531</v>
      </c>
      <c r="D44" s="75" t="s">
        <v>164</v>
      </c>
      <c r="E44" s="76">
        <v>237203</v>
      </c>
      <c r="F44" s="77" t="str">
        <f>VLOOKUP(E44,[1]Hoja4!B:C,2,FALSE)</f>
        <v>Productos Químicos de uso Personal</v>
      </c>
      <c r="G44" s="78"/>
      <c r="H44" s="79">
        <v>150046.18</v>
      </c>
      <c r="I44" s="80"/>
      <c r="J44" s="81"/>
    </row>
    <row r="45" spans="1:10" s="74" customFormat="1" ht="14.25" customHeight="1" x14ac:dyDescent="0.2">
      <c r="A45" s="72">
        <v>44922</v>
      </c>
      <c r="B45" s="73" t="s">
        <v>171</v>
      </c>
      <c r="C45" s="74">
        <v>6565</v>
      </c>
      <c r="D45" s="75" t="s">
        <v>204</v>
      </c>
      <c r="E45" s="76">
        <v>237203</v>
      </c>
      <c r="F45" s="77" t="str">
        <f>VLOOKUP(E45,[1]Hoja4!B:C,2,FALSE)</f>
        <v>Productos Químicos de uso Personal</v>
      </c>
      <c r="G45" s="78"/>
      <c r="H45" s="79">
        <v>159687.51999999999</v>
      </c>
      <c r="I45" s="80"/>
      <c r="J45" s="81"/>
    </row>
    <row r="46" spans="1:10" s="74" customFormat="1" ht="14.25" customHeight="1" x14ac:dyDescent="0.2">
      <c r="A46" s="72">
        <v>44922</v>
      </c>
      <c r="B46" s="73" t="s">
        <v>173</v>
      </c>
      <c r="C46" s="74">
        <v>6430</v>
      </c>
      <c r="D46" s="75" t="s">
        <v>146</v>
      </c>
      <c r="E46" s="76">
        <v>237204</v>
      </c>
      <c r="F46" s="77" t="str">
        <f>VLOOKUP(E46,[1]Hoja4!B:C,2,FALSE)</f>
        <v>Abonos y Fertilizantes</v>
      </c>
      <c r="G46" s="78"/>
      <c r="H46" s="79">
        <v>298966.40000000002</v>
      </c>
      <c r="I46" s="80"/>
      <c r="J46" s="81"/>
    </row>
    <row r="47" spans="1:10" s="74" customFormat="1" ht="14.25" customHeight="1" x14ac:dyDescent="0.2">
      <c r="A47" s="72">
        <v>44922</v>
      </c>
      <c r="B47" s="73" t="s">
        <v>175</v>
      </c>
      <c r="C47" s="74">
        <v>6514</v>
      </c>
      <c r="D47" s="75" t="s">
        <v>187</v>
      </c>
      <c r="E47" s="76">
        <v>239101</v>
      </c>
      <c r="F47" s="77" t="str">
        <f>VLOOKUP(E47,[1]Hoja4!B:C,2,FALSE)</f>
        <v>Material para limpieza</v>
      </c>
      <c r="G47" s="78"/>
      <c r="H47" s="79">
        <v>7316613</v>
      </c>
      <c r="I47" s="80"/>
      <c r="J47" s="81"/>
    </row>
    <row r="48" spans="1:10" s="74" customFormat="1" ht="14.25" customHeight="1" x14ac:dyDescent="0.2">
      <c r="A48" s="72">
        <v>44922</v>
      </c>
      <c r="B48" s="73" t="s">
        <v>177</v>
      </c>
      <c r="C48" s="74">
        <v>6516</v>
      </c>
      <c r="D48" s="75" t="s">
        <v>187</v>
      </c>
      <c r="E48" s="76">
        <v>239101</v>
      </c>
      <c r="F48" s="77" t="str">
        <f>VLOOKUP(E48,[1]Hoja4!B:C,2,FALSE)</f>
        <v>Material para limpieza</v>
      </c>
      <c r="G48" s="78"/>
      <c r="H48" s="79">
        <v>252645.4</v>
      </c>
      <c r="I48" s="80"/>
      <c r="J48" s="81"/>
    </row>
    <row r="49" spans="1:11" s="74" customFormat="1" ht="14.25" customHeight="1" x14ac:dyDescent="0.2">
      <c r="A49" s="72">
        <v>44923</v>
      </c>
      <c r="B49" s="73" t="s">
        <v>179</v>
      </c>
      <c r="C49" s="74">
        <v>6460</v>
      </c>
      <c r="D49" s="75" t="s">
        <v>209</v>
      </c>
      <c r="E49" s="76">
        <v>239101</v>
      </c>
      <c r="F49" s="77" t="str">
        <f>VLOOKUP(E49,[1]Hoja4!B:C,2,FALSE)</f>
        <v>Material para limpieza</v>
      </c>
      <c r="G49" s="78"/>
      <c r="H49" s="83">
        <v>204609.64</v>
      </c>
      <c r="I49" s="80"/>
      <c r="J49" s="81"/>
    </row>
    <row r="50" spans="1:11" s="74" customFormat="1" ht="14.25" customHeight="1" x14ac:dyDescent="0.2">
      <c r="A50" s="72">
        <v>44923</v>
      </c>
      <c r="B50" s="73" t="s">
        <v>181</v>
      </c>
      <c r="C50" s="74">
        <v>6498</v>
      </c>
      <c r="D50" s="75" t="s">
        <v>142</v>
      </c>
      <c r="E50" s="76">
        <v>239201</v>
      </c>
      <c r="F50" s="77" t="str">
        <f>VLOOKUP(E50,[1]Hoja4!B:C,2,FALSE)</f>
        <v>Utiles de escritorio, oficina informática y de enseñanza</v>
      </c>
      <c r="G50" s="78"/>
      <c r="H50" s="79">
        <v>1527.2</v>
      </c>
      <c r="I50" s="80"/>
      <c r="J50" s="81"/>
    </row>
    <row r="51" spans="1:11" s="74" customFormat="1" ht="14.25" customHeight="1" x14ac:dyDescent="0.2">
      <c r="A51" s="72">
        <v>44923</v>
      </c>
      <c r="B51" s="73" t="s">
        <v>183</v>
      </c>
      <c r="C51" s="74">
        <v>6494</v>
      </c>
      <c r="D51" s="75" t="s">
        <v>172</v>
      </c>
      <c r="E51" s="76">
        <v>239201</v>
      </c>
      <c r="F51" s="77" t="str">
        <f>VLOOKUP(E51,[1]Hoja4!B:C,2,FALSE)</f>
        <v>Utiles de escritorio, oficina informática y de enseñanza</v>
      </c>
      <c r="G51" s="78"/>
      <c r="H51" s="79">
        <v>232188.27</v>
      </c>
      <c r="I51" s="80"/>
      <c r="J51" s="81"/>
    </row>
    <row r="52" spans="1:11" s="74" customFormat="1" ht="14.25" customHeight="1" x14ac:dyDescent="0.2">
      <c r="A52" s="72">
        <v>44923</v>
      </c>
      <c r="B52" s="73" t="s">
        <v>185</v>
      </c>
      <c r="C52" s="74">
        <v>6541</v>
      </c>
      <c r="D52" s="75" t="s">
        <v>196</v>
      </c>
      <c r="E52" s="76">
        <v>239201</v>
      </c>
      <c r="F52" s="77" t="str">
        <f>VLOOKUP(E52,[1]Hoja4!B:C,2,FALSE)</f>
        <v>Utiles de escritorio, oficina informática y de enseñanza</v>
      </c>
      <c r="G52" s="78"/>
      <c r="H52" s="79">
        <v>86140</v>
      </c>
      <c r="I52" s="80"/>
      <c r="J52" s="81"/>
    </row>
    <row r="53" spans="1:11" s="74" customFormat="1" ht="14.25" customHeight="1" x14ac:dyDescent="0.2">
      <c r="A53" s="72">
        <v>44923</v>
      </c>
      <c r="B53" s="73" t="s">
        <v>185</v>
      </c>
      <c r="C53" s="74">
        <v>6363</v>
      </c>
      <c r="D53" s="75" t="s">
        <v>120</v>
      </c>
      <c r="E53" s="76">
        <v>239301</v>
      </c>
      <c r="F53" s="77" t="str">
        <f>VLOOKUP(E53,[1]Hoja4!B:C,2,FALSE)</f>
        <v>Utiles menores médico quirùrgicos</v>
      </c>
      <c r="G53" s="78"/>
      <c r="H53" s="79">
        <v>35400</v>
      </c>
      <c r="I53" s="80"/>
      <c r="J53" s="81"/>
    </row>
    <row r="54" spans="1:11" s="74" customFormat="1" ht="14.25" customHeight="1" x14ac:dyDescent="0.2">
      <c r="A54" s="72">
        <v>44923</v>
      </c>
      <c r="B54" s="73" t="s">
        <v>131</v>
      </c>
      <c r="C54" s="74">
        <v>6382</v>
      </c>
      <c r="D54" s="75" t="s">
        <v>120</v>
      </c>
      <c r="E54" s="76">
        <v>239301</v>
      </c>
      <c r="F54" s="77" t="str">
        <f>VLOOKUP(E54,[1]Hoja4!B:C,2,FALSE)</f>
        <v>Utiles menores médico quirùrgicos</v>
      </c>
      <c r="G54" s="78"/>
      <c r="H54" s="79">
        <v>43723.8</v>
      </c>
      <c r="I54" s="80"/>
      <c r="J54" s="81"/>
    </row>
    <row r="55" spans="1:11" s="74" customFormat="1" ht="14.25" customHeight="1" x14ac:dyDescent="0.2">
      <c r="A55" s="72">
        <v>44923</v>
      </c>
      <c r="B55" s="73" t="s">
        <v>188</v>
      </c>
      <c r="C55" s="74">
        <v>6393</v>
      </c>
      <c r="D55" s="75" t="s">
        <v>134</v>
      </c>
      <c r="E55" s="76">
        <v>239301</v>
      </c>
      <c r="F55" s="77" t="str">
        <f>VLOOKUP(E55,[1]Hoja4!B:C,2,FALSE)</f>
        <v>Utiles menores médico quirùrgicos</v>
      </c>
      <c r="G55" s="78"/>
      <c r="H55" s="79">
        <v>106200</v>
      </c>
      <c r="I55" s="80"/>
      <c r="J55" s="81"/>
    </row>
    <row r="56" spans="1:11" s="74" customFormat="1" ht="14.25" customHeight="1" x14ac:dyDescent="0.2">
      <c r="A56" s="72">
        <v>44923</v>
      </c>
      <c r="B56" s="73" t="s">
        <v>162</v>
      </c>
      <c r="C56" s="74">
        <v>6440</v>
      </c>
      <c r="D56" s="75" t="s">
        <v>149</v>
      </c>
      <c r="E56" s="76">
        <v>239301</v>
      </c>
      <c r="F56" s="77" t="str">
        <f>VLOOKUP(E56,[1]Hoja4!B:C,2,FALSE)</f>
        <v>Utiles menores médico quirùrgicos</v>
      </c>
      <c r="G56" s="78"/>
      <c r="H56" s="79">
        <v>32328</v>
      </c>
      <c r="I56" s="80"/>
      <c r="J56" s="81"/>
    </row>
    <row r="57" spans="1:11" s="74" customFormat="1" ht="14.25" customHeight="1" x14ac:dyDescent="0.2">
      <c r="A57" s="72">
        <v>44923</v>
      </c>
      <c r="B57" s="73" t="s">
        <v>189</v>
      </c>
      <c r="C57" s="74">
        <v>6482</v>
      </c>
      <c r="D57" s="75" t="s">
        <v>164</v>
      </c>
      <c r="E57" s="76">
        <v>239301</v>
      </c>
      <c r="F57" s="77" t="str">
        <f>VLOOKUP(E57,[1]Hoja4!B:C,2,FALSE)</f>
        <v>Utiles menores médico quirùrgicos</v>
      </c>
      <c r="G57" s="78"/>
      <c r="H57" s="79">
        <v>476275</v>
      </c>
      <c r="I57" s="80"/>
      <c r="J57" s="81"/>
    </row>
    <row r="58" spans="1:11" s="74" customFormat="1" ht="14.25" customHeight="1" x14ac:dyDescent="0.2">
      <c r="A58" s="72">
        <v>44923</v>
      </c>
      <c r="B58" s="73" t="s">
        <v>189</v>
      </c>
      <c r="C58" s="74">
        <v>6484</v>
      </c>
      <c r="D58" s="75" t="s">
        <v>164</v>
      </c>
      <c r="E58" s="76">
        <v>239301</v>
      </c>
      <c r="F58" s="77" t="str">
        <f>VLOOKUP(E58,[1]Hoja4!B:C,2,FALSE)</f>
        <v>Utiles menores médico quirùrgicos</v>
      </c>
      <c r="G58" s="78"/>
      <c r="H58" s="79">
        <v>13534.13</v>
      </c>
      <c r="I58" s="80"/>
      <c r="J58" s="81"/>
    </row>
    <row r="59" spans="1:11" s="74" customFormat="1" ht="14.25" customHeight="1" x14ac:dyDescent="0.2">
      <c r="A59" s="72">
        <v>44923</v>
      </c>
      <c r="B59" s="73" t="s">
        <v>189</v>
      </c>
      <c r="C59" s="74">
        <v>6486</v>
      </c>
      <c r="D59" s="75" t="s">
        <v>164</v>
      </c>
      <c r="E59" s="76">
        <v>239301</v>
      </c>
      <c r="F59" s="77" t="str">
        <f>VLOOKUP(E59,[1]Hoja4!B:C,2,FALSE)</f>
        <v>Utiles menores médico quirùrgicos</v>
      </c>
      <c r="G59" s="78"/>
      <c r="H59" s="79">
        <v>106200</v>
      </c>
      <c r="I59" s="80"/>
      <c r="J59" s="81"/>
    </row>
    <row r="60" spans="1:11" s="74" customFormat="1" ht="14.25" customHeight="1" x14ac:dyDescent="0.2">
      <c r="A60" s="72">
        <v>44923</v>
      </c>
      <c r="B60" s="73" t="s">
        <v>185</v>
      </c>
      <c r="C60" s="74">
        <v>6490</v>
      </c>
      <c r="D60" s="75" t="s">
        <v>164</v>
      </c>
      <c r="E60" s="76">
        <v>239301</v>
      </c>
      <c r="F60" s="77" t="str">
        <f>VLOOKUP(E60,[1]Hoja4!B:C,2,FALSE)</f>
        <v>Utiles menores médico quirùrgicos</v>
      </c>
      <c r="G60" s="78"/>
      <c r="H60" s="79">
        <v>238082.29</v>
      </c>
      <c r="I60" s="80"/>
      <c r="J60" s="81"/>
    </row>
    <row r="61" spans="1:11" s="74" customFormat="1" ht="14.25" customHeight="1" x14ac:dyDescent="0.2">
      <c r="A61" s="72">
        <v>44923</v>
      </c>
      <c r="B61" s="73" t="s">
        <v>185</v>
      </c>
      <c r="C61" s="74">
        <v>6492</v>
      </c>
      <c r="D61" s="75" t="s">
        <v>164</v>
      </c>
      <c r="E61" s="76">
        <v>239301</v>
      </c>
      <c r="F61" s="77" t="str">
        <f>VLOOKUP(E61,[1]Hoja4!B:C,2,FALSE)</f>
        <v>Utiles menores médico quirùrgicos</v>
      </c>
      <c r="G61" s="78"/>
      <c r="H61" s="79">
        <v>6018</v>
      </c>
      <c r="I61" s="80"/>
      <c r="J61" s="81"/>
    </row>
    <row r="62" spans="1:11" s="74" customFormat="1" ht="14.25" customHeight="1" x14ac:dyDescent="0.2">
      <c r="A62" s="72">
        <v>44923</v>
      </c>
      <c r="B62" s="73" t="s">
        <v>123</v>
      </c>
      <c r="C62" s="74">
        <v>6522</v>
      </c>
      <c r="D62" s="75" t="s">
        <v>164</v>
      </c>
      <c r="E62" s="76">
        <v>239301</v>
      </c>
      <c r="F62" s="77" t="str">
        <f>VLOOKUP(E62,[1]Hoja4!B:C,2,FALSE)</f>
        <v>Utiles menores médico quirùrgicos</v>
      </c>
      <c r="G62" s="78"/>
      <c r="H62" s="79">
        <v>181248</v>
      </c>
      <c r="I62" s="80"/>
      <c r="J62" s="81"/>
    </row>
    <row r="63" spans="1:11" s="74" customFormat="1" ht="14.25" customHeight="1" x14ac:dyDescent="0.2">
      <c r="A63" s="72">
        <v>44923</v>
      </c>
      <c r="B63" s="73" t="s">
        <v>123</v>
      </c>
      <c r="C63" s="74">
        <v>6529</v>
      </c>
      <c r="D63" s="75" t="s">
        <v>193</v>
      </c>
      <c r="E63" s="76">
        <v>239301</v>
      </c>
      <c r="F63" s="77" t="str">
        <f>VLOOKUP(E63,[1]Hoja4!B:C,2,FALSE)</f>
        <v>Utiles menores médico quirùrgicos</v>
      </c>
      <c r="G63" s="78"/>
      <c r="H63" s="79">
        <v>106699.65</v>
      </c>
      <c r="I63" s="80"/>
      <c r="J63" s="81"/>
    </row>
    <row r="64" spans="1:11" s="74" customFormat="1" ht="14.25" customHeight="1" x14ac:dyDescent="0.2">
      <c r="A64" s="72">
        <v>44923</v>
      </c>
      <c r="B64" s="73" t="s">
        <v>123</v>
      </c>
      <c r="C64" s="74">
        <v>6531</v>
      </c>
      <c r="D64" s="75" t="s">
        <v>164</v>
      </c>
      <c r="E64" s="76">
        <v>239301</v>
      </c>
      <c r="F64" s="77" t="str">
        <f>VLOOKUP(E64,[1]Hoja4!B:C,2,FALSE)</f>
        <v>Utiles menores médico quirùrgicos</v>
      </c>
      <c r="G64" s="78"/>
      <c r="H64" s="79">
        <v>292761.42</v>
      </c>
      <c r="I64" s="80"/>
      <c r="J64" s="81"/>
      <c r="K64" s="89">
        <f>+'2.6'!F11+'2.3'!E69+'2.2'!E37</f>
        <v>37994096.300000004</v>
      </c>
    </row>
    <row r="65" spans="1:11" s="74" customFormat="1" ht="14.25" customHeight="1" x14ac:dyDescent="0.2">
      <c r="A65" s="72">
        <v>44923</v>
      </c>
      <c r="B65" s="73" t="s">
        <v>123</v>
      </c>
      <c r="C65" s="74">
        <v>6539</v>
      </c>
      <c r="D65" s="75" t="s">
        <v>164</v>
      </c>
      <c r="E65" s="76">
        <v>239301</v>
      </c>
      <c r="F65" s="77" t="str">
        <f>VLOOKUP(E65,[1]Hoja4!B:C,2,FALSE)</f>
        <v>Utiles menores médico quirùrgicos</v>
      </c>
      <c r="G65" s="78"/>
      <c r="H65" s="79">
        <v>719622.24</v>
      </c>
      <c r="I65" s="80"/>
      <c r="J65" s="81"/>
    </row>
    <row r="66" spans="1:11" s="74" customFormat="1" ht="14.25" customHeight="1" x14ac:dyDescent="0.2">
      <c r="A66" s="72">
        <v>44924</v>
      </c>
      <c r="B66" s="73" t="s">
        <v>194</v>
      </c>
      <c r="C66" s="74">
        <v>6543</v>
      </c>
      <c r="D66" s="75" t="s">
        <v>164</v>
      </c>
      <c r="E66" s="76">
        <v>239301</v>
      </c>
      <c r="F66" s="77" t="str">
        <f>VLOOKUP(E66,[1]Hoja4!B:C,2,FALSE)</f>
        <v>Utiles menores médico quirùrgicos</v>
      </c>
      <c r="G66" s="78"/>
      <c r="H66" s="79">
        <v>383264</v>
      </c>
      <c r="I66" s="80"/>
      <c r="J66" s="81"/>
      <c r="K66" s="39">
        <v>714285</v>
      </c>
    </row>
    <row r="67" spans="1:11" s="74" customFormat="1" ht="14.25" customHeight="1" x14ac:dyDescent="0.2">
      <c r="A67" s="72">
        <v>44924</v>
      </c>
      <c r="B67" s="73" t="s">
        <v>195</v>
      </c>
      <c r="C67" s="74">
        <v>6545</v>
      </c>
      <c r="D67" s="75" t="s">
        <v>164</v>
      </c>
      <c r="E67" s="76">
        <v>239301</v>
      </c>
      <c r="F67" s="77" t="str">
        <f>VLOOKUP(E67,[1]Hoja4!B:C,2,FALSE)</f>
        <v>Utiles menores médico quirùrgicos</v>
      </c>
      <c r="G67" s="78"/>
      <c r="H67" s="79">
        <v>71439.600000000006</v>
      </c>
      <c r="I67" s="80"/>
      <c r="J67" s="81"/>
    </row>
    <row r="68" spans="1:11" s="74" customFormat="1" ht="14.25" customHeight="1" x14ac:dyDescent="0.2">
      <c r="A68" s="72">
        <v>44924</v>
      </c>
      <c r="B68" s="73" t="s">
        <v>195</v>
      </c>
      <c r="C68" s="74">
        <v>6549</v>
      </c>
      <c r="D68" s="75" t="s">
        <v>164</v>
      </c>
      <c r="E68" s="76">
        <v>239301</v>
      </c>
      <c r="F68" s="77" t="str">
        <f>VLOOKUP(E68,[1]Hoja4!B:C,2,FALSE)</f>
        <v>Utiles menores médico quirùrgicos</v>
      </c>
      <c r="G68" s="78"/>
      <c r="H68" s="79">
        <v>40002</v>
      </c>
      <c r="I68" s="80"/>
      <c r="J68" s="81"/>
      <c r="K68" s="89">
        <f>+K64-K66</f>
        <v>37279811.300000004</v>
      </c>
    </row>
    <row r="69" spans="1:11" s="74" customFormat="1" ht="14.25" customHeight="1" x14ac:dyDescent="0.2">
      <c r="A69" s="72">
        <v>44924</v>
      </c>
      <c r="B69" s="73" t="s">
        <v>197</v>
      </c>
      <c r="C69" s="74">
        <v>6554</v>
      </c>
      <c r="D69" s="75" t="s">
        <v>164</v>
      </c>
      <c r="E69" s="76">
        <v>239301</v>
      </c>
      <c r="F69" s="77" t="str">
        <f>VLOOKUP(E69,[1]Hoja4!B:C,2,FALSE)</f>
        <v>Utiles menores médico quirùrgicos</v>
      </c>
      <c r="G69" s="78"/>
      <c r="H69" s="79">
        <v>136240.35</v>
      </c>
      <c r="I69" s="80"/>
      <c r="J69" s="81"/>
    </row>
    <row r="70" spans="1:11" s="74" customFormat="1" ht="14.25" customHeight="1" x14ac:dyDescent="0.2">
      <c r="A70" s="72">
        <v>44924</v>
      </c>
      <c r="B70" s="73" t="s">
        <v>194</v>
      </c>
      <c r="C70" s="74">
        <v>6572</v>
      </c>
      <c r="D70" s="75" t="s">
        <v>164</v>
      </c>
      <c r="E70" s="76">
        <v>239301</v>
      </c>
      <c r="F70" s="77" t="str">
        <f>VLOOKUP(E70,[1]Hoja4!B:C,2,FALSE)</f>
        <v>Utiles menores médico quirùrgicos</v>
      </c>
      <c r="G70" s="78"/>
      <c r="H70" s="79">
        <v>790498.99</v>
      </c>
      <c r="I70" s="80"/>
      <c r="J70" s="81"/>
    </row>
    <row r="71" spans="1:11" s="74" customFormat="1" ht="14.25" customHeight="1" x14ac:dyDescent="0.2">
      <c r="A71" s="72">
        <v>44924</v>
      </c>
      <c r="B71" s="73" t="s">
        <v>194</v>
      </c>
      <c r="C71" s="74">
        <v>6574</v>
      </c>
      <c r="D71" s="75" t="s">
        <v>164</v>
      </c>
      <c r="E71" s="76">
        <v>239301</v>
      </c>
      <c r="F71" s="77" t="str">
        <f>VLOOKUP(E71,[1]Hoja4!B:C,2,FALSE)</f>
        <v>Utiles menores médico quirùrgicos</v>
      </c>
      <c r="G71" s="78"/>
      <c r="H71" s="79">
        <v>32444.1</v>
      </c>
      <c r="I71" s="80"/>
      <c r="J71" s="81"/>
    </row>
    <row r="72" spans="1:11" s="74" customFormat="1" ht="14.25" customHeight="1" x14ac:dyDescent="0.2">
      <c r="A72" s="72">
        <v>44924</v>
      </c>
      <c r="B72" s="73" t="s">
        <v>199</v>
      </c>
      <c r="C72" s="74">
        <v>6480</v>
      </c>
      <c r="D72" s="75" t="s">
        <v>168</v>
      </c>
      <c r="E72" s="76">
        <v>239501</v>
      </c>
      <c r="F72" s="77" t="str">
        <f>VLOOKUP(E72,[1]Hoja4!B:C,2,FALSE)</f>
        <v>Utiles de cocina y comedor</v>
      </c>
      <c r="G72" s="78"/>
      <c r="H72" s="79">
        <v>571780.80000000005</v>
      </c>
      <c r="I72" s="80"/>
      <c r="J72" s="81"/>
    </row>
    <row r="73" spans="1:11" s="74" customFormat="1" ht="14.25" customHeight="1" x14ac:dyDescent="0.2">
      <c r="A73" s="72">
        <v>44924</v>
      </c>
      <c r="B73" s="73" t="s">
        <v>200</v>
      </c>
      <c r="C73" s="74">
        <v>6442</v>
      </c>
      <c r="D73" s="75" t="s">
        <v>151</v>
      </c>
      <c r="E73" s="76">
        <v>239601</v>
      </c>
      <c r="F73" s="77" t="str">
        <f>VLOOKUP(E73,[1]Hoja4!B:C,2,FALSE)</f>
        <v>Productos eléctricos y afines</v>
      </c>
      <c r="G73" s="78"/>
      <c r="H73" s="79">
        <v>1007672.8</v>
      </c>
      <c r="I73" s="80"/>
      <c r="J73" s="81"/>
    </row>
    <row r="74" spans="1:11" s="74" customFormat="1" ht="14.25" customHeight="1" x14ac:dyDescent="0.2">
      <c r="A74" s="72">
        <v>44924</v>
      </c>
      <c r="B74" s="73" t="s">
        <v>167</v>
      </c>
      <c r="C74" s="74">
        <v>6494</v>
      </c>
      <c r="D74" s="75" t="s">
        <v>172</v>
      </c>
      <c r="E74" s="76">
        <v>239601</v>
      </c>
      <c r="F74" s="77" t="str">
        <f>VLOOKUP(E74,[1]Hoja4!B:C,2,FALSE)</f>
        <v>Productos eléctricos y afines</v>
      </c>
      <c r="G74" s="78"/>
      <c r="H74" s="79">
        <v>3562.66</v>
      </c>
      <c r="I74" s="80"/>
      <c r="J74" s="81"/>
    </row>
    <row r="75" spans="1:11" s="74" customFormat="1" ht="14.25" customHeight="1" x14ac:dyDescent="0.2">
      <c r="A75" s="72">
        <v>44925</v>
      </c>
      <c r="B75" s="73" t="s">
        <v>201</v>
      </c>
      <c r="C75" s="74">
        <v>6520</v>
      </c>
      <c r="D75" s="75" t="s">
        <v>190</v>
      </c>
      <c r="E75" s="76">
        <v>239601</v>
      </c>
      <c r="F75" s="77" t="str">
        <f>VLOOKUP(E75,[1]Hoja4!B:C,2,FALSE)</f>
        <v>Productos eléctricos y afines</v>
      </c>
      <c r="G75" s="78"/>
      <c r="H75" s="79">
        <v>34810</v>
      </c>
      <c r="I75" s="80"/>
      <c r="J75" s="82"/>
    </row>
    <row r="76" spans="1:11" s="74" customFormat="1" ht="14.25" customHeight="1" x14ac:dyDescent="0.2">
      <c r="A76" s="72">
        <v>44925</v>
      </c>
      <c r="B76" s="73" t="s">
        <v>111</v>
      </c>
      <c r="C76" s="74">
        <v>6524</v>
      </c>
      <c r="D76" s="75" t="s">
        <v>191</v>
      </c>
      <c r="E76" s="76">
        <v>239601</v>
      </c>
      <c r="F76" s="77" t="str">
        <f>VLOOKUP(E76,[1]Hoja4!B:C,2,FALSE)</f>
        <v>Productos eléctricos y afines</v>
      </c>
      <c r="G76" s="78"/>
      <c r="H76" s="79">
        <v>139240</v>
      </c>
      <c r="I76" s="39"/>
    </row>
    <row r="77" spans="1:11" s="74" customFormat="1" ht="14.25" customHeight="1" x14ac:dyDescent="0.2">
      <c r="A77" s="72">
        <v>44925</v>
      </c>
      <c r="B77" s="73" t="s">
        <v>203</v>
      </c>
      <c r="C77" s="74">
        <v>6488</v>
      </c>
      <c r="D77" s="75" t="s">
        <v>166</v>
      </c>
      <c r="E77" s="76">
        <v>239801</v>
      </c>
      <c r="F77" s="77" t="str">
        <f>VLOOKUP(E77,[1]Hoja4!B:C,2,FALSE)</f>
        <v>Otros repuestos y accesorios menores</v>
      </c>
      <c r="G77" s="78"/>
      <c r="H77" s="79">
        <v>346330</v>
      </c>
      <c r="I77" s="39"/>
    </row>
    <row r="78" spans="1:11" s="74" customFormat="1" ht="14.25" customHeight="1" x14ac:dyDescent="0.2">
      <c r="A78" s="72">
        <v>44925</v>
      </c>
      <c r="B78" s="73" t="s">
        <v>205</v>
      </c>
      <c r="C78" s="74">
        <v>6478</v>
      </c>
      <c r="D78" s="75" t="s">
        <v>176</v>
      </c>
      <c r="E78" s="76">
        <v>239801</v>
      </c>
      <c r="F78" s="77" t="str">
        <f>VLOOKUP(E78,[1]Hoja4!B:C,2,FALSE)</f>
        <v>Otros repuestos y accesorios menores</v>
      </c>
      <c r="G78" s="78"/>
      <c r="H78" s="79">
        <v>497352.3</v>
      </c>
      <c r="I78" s="39"/>
    </row>
    <row r="79" spans="1:11" s="74" customFormat="1" ht="14.25" customHeight="1" x14ac:dyDescent="0.2">
      <c r="A79" s="72">
        <v>44925</v>
      </c>
      <c r="B79" s="73" t="s">
        <v>207</v>
      </c>
      <c r="C79" s="74">
        <v>6132</v>
      </c>
      <c r="D79" s="75" t="s">
        <v>116</v>
      </c>
      <c r="E79" s="76">
        <v>261101</v>
      </c>
      <c r="F79" s="77" t="str">
        <f>VLOOKUP(E79,[1]Hoja4!B:C,2,FALSE)</f>
        <v>Muebles de oficina y estantería</v>
      </c>
      <c r="G79" s="78"/>
      <c r="H79" s="79">
        <v>291832.28999999998</v>
      </c>
      <c r="I79" s="39"/>
    </row>
    <row r="80" spans="1:11" s="74" customFormat="1" ht="14.25" customHeight="1" x14ac:dyDescent="0.2">
      <c r="A80" s="72">
        <v>44925</v>
      </c>
      <c r="B80" s="73" t="s">
        <v>197</v>
      </c>
      <c r="C80" s="74">
        <v>6122</v>
      </c>
      <c r="D80" s="75" t="s">
        <v>114</v>
      </c>
      <c r="E80" s="76">
        <v>261301</v>
      </c>
      <c r="F80" s="77" t="str">
        <f>VLOOKUP(E80,[1]Hoja4!B:C,2,FALSE)</f>
        <v>Equipos de Cómputo</v>
      </c>
      <c r="G80" s="78"/>
      <c r="H80" s="79">
        <v>72187.679999999993</v>
      </c>
      <c r="I80" s="39"/>
    </row>
    <row r="81" spans="1:9" s="74" customFormat="1" ht="14.25" customHeight="1" x14ac:dyDescent="0.2">
      <c r="A81" s="72">
        <v>44925</v>
      </c>
      <c r="B81" s="73" t="s">
        <v>208</v>
      </c>
      <c r="C81" s="74">
        <v>6404</v>
      </c>
      <c r="D81" s="75" t="s">
        <v>144</v>
      </c>
      <c r="E81" s="76">
        <v>261401</v>
      </c>
      <c r="F81" s="77" t="str">
        <f>VLOOKUP(E81,[1]Hoja4!B:C,2,FALSE)</f>
        <v>Electrodomesticos</v>
      </c>
      <c r="G81" s="78"/>
      <c r="H81" s="79">
        <v>102807.5</v>
      </c>
      <c r="I81" s="39"/>
    </row>
    <row r="82" spans="1:9" s="74" customFormat="1" ht="14.25" customHeight="1" x14ac:dyDescent="0.2">
      <c r="A82" s="72">
        <v>44925</v>
      </c>
      <c r="B82" s="73" t="s">
        <v>210</v>
      </c>
      <c r="C82" s="74">
        <v>6404</v>
      </c>
      <c r="D82" s="75" t="s">
        <v>144</v>
      </c>
      <c r="E82" s="76">
        <v>262101</v>
      </c>
      <c r="F82" s="77" t="str">
        <f>VLOOKUP(E82,[1]Hoja4!B:C,2,FALSE)</f>
        <v>Equipos y aparatos audiovisuales</v>
      </c>
      <c r="G82" s="78"/>
      <c r="H82" s="79">
        <v>154580</v>
      </c>
      <c r="I82" s="39"/>
    </row>
    <row r="83" spans="1:9" s="74" customFormat="1" ht="14.25" customHeight="1" x14ac:dyDescent="0.2">
      <c r="A83" s="72"/>
      <c r="B83" s="73" t="s">
        <v>212</v>
      </c>
      <c r="C83" s="74">
        <v>6452</v>
      </c>
      <c r="D83" s="75"/>
      <c r="E83" s="76"/>
      <c r="F83" s="77" t="e">
        <f>VLOOKUP(E83,[1]Hoja4!B:C,2,FALSE)</f>
        <v>#N/A</v>
      </c>
      <c r="G83" s="78"/>
      <c r="H83" s="88">
        <f>SUM(H3:H82)</f>
        <v>37994096.299999982</v>
      </c>
      <c r="I83" s="39"/>
    </row>
  </sheetData>
  <autoFilter ref="C2:H83">
    <sortState ref="C3:H83">
      <sortCondition ref="E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1"/>
  <sheetViews>
    <sheetView workbookViewId="0">
      <selection activeCell="J6" sqref="J6"/>
    </sheetView>
  </sheetViews>
  <sheetFormatPr baseColWidth="10" defaultRowHeight="15" x14ac:dyDescent="0.25"/>
  <cols>
    <col min="3" max="3" width="13.7109375" customWidth="1"/>
  </cols>
  <sheetData>
    <row r="2" spans="3:6" x14ac:dyDescent="0.25">
      <c r="C2" t="s">
        <v>225</v>
      </c>
      <c r="D2" t="s">
        <v>226</v>
      </c>
      <c r="E2" t="s">
        <v>227</v>
      </c>
    </row>
    <row r="3" spans="3:6" x14ac:dyDescent="0.25">
      <c r="C3">
        <v>6132</v>
      </c>
      <c r="D3">
        <v>261101</v>
      </c>
      <c r="E3" s="2">
        <v>291832.28999999998</v>
      </c>
    </row>
    <row r="4" spans="3:6" x14ac:dyDescent="0.25">
      <c r="C4">
        <v>6122</v>
      </c>
      <c r="D4">
        <v>261301</v>
      </c>
      <c r="E4" s="2">
        <v>72187.679999999993</v>
      </c>
    </row>
    <row r="5" spans="3:6" x14ac:dyDescent="0.25">
      <c r="C5">
        <v>6404</v>
      </c>
      <c r="D5">
        <v>261401</v>
      </c>
      <c r="E5" s="2">
        <v>102807.5</v>
      </c>
    </row>
    <row r="6" spans="3:6" x14ac:dyDescent="0.25">
      <c r="E6" s="2"/>
      <c r="F6" s="86">
        <f>SUM(E3:E5)</f>
        <v>466827.47</v>
      </c>
    </row>
    <row r="7" spans="3:6" x14ac:dyDescent="0.25">
      <c r="E7" s="2"/>
    </row>
    <row r="8" spans="3:6" x14ac:dyDescent="0.25">
      <c r="C8">
        <v>6404</v>
      </c>
      <c r="D8">
        <v>262101</v>
      </c>
      <c r="E8" s="2">
        <v>154580</v>
      </c>
    </row>
    <row r="9" spans="3:6" x14ac:dyDescent="0.25">
      <c r="F9" s="86">
        <f>+E8</f>
        <v>154580</v>
      </c>
    </row>
    <row r="10" spans="3:6" x14ac:dyDescent="0.25">
      <c r="F10" s="35"/>
    </row>
    <row r="11" spans="3:6" x14ac:dyDescent="0.25">
      <c r="E11" t="s">
        <v>228</v>
      </c>
      <c r="F11" s="86">
        <f>SUM(F6:F10)</f>
        <v>621407.47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69"/>
  <sheetViews>
    <sheetView topLeftCell="A48" workbookViewId="0">
      <selection activeCell="J59" sqref="J59"/>
    </sheetView>
  </sheetViews>
  <sheetFormatPr baseColWidth="10" defaultRowHeight="15" x14ac:dyDescent="0.25"/>
  <cols>
    <col min="5" max="5" width="14.140625" bestFit="1" customWidth="1"/>
  </cols>
  <sheetData>
    <row r="3" spans="2:5" x14ac:dyDescent="0.25">
      <c r="B3">
        <v>6496</v>
      </c>
      <c r="C3">
        <v>231101</v>
      </c>
      <c r="D3">
        <v>161271.56</v>
      </c>
    </row>
    <row r="4" spans="2:5" x14ac:dyDescent="0.25">
      <c r="B4">
        <v>6568</v>
      </c>
      <c r="C4">
        <v>231101</v>
      </c>
      <c r="D4">
        <v>173810</v>
      </c>
    </row>
    <row r="5" spans="2:5" x14ac:dyDescent="0.25">
      <c r="B5">
        <v>6501</v>
      </c>
      <c r="C5">
        <v>231101</v>
      </c>
      <c r="D5">
        <v>240000</v>
      </c>
    </row>
    <row r="6" spans="2:5" x14ac:dyDescent="0.25">
      <c r="E6" s="84">
        <f>SUM(D3:D5)</f>
        <v>575081.56000000006</v>
      </c>
    </row>
    <row r="8" spans="2:5" x14ac:dyDescent="0.25">
      <c r="B8">
        <v>6377</v>
      </c>
      <c r="C8">
        <v>232101</v>
      </c>
      <c r="D8">
        <v>483365.76</v>
      </c>
    </row>
    <row r="9" spans="2:5" x14ac:dyDescent="0.25">
      <c r="E9" s="84">
        <f>+D8</f>
        <v>483365.76</v>
      </c>
    </row>
    <row r="11" spans="2:5" x14ac:dyDescent="0.25">
      <c r="B11">
        <v>6367</v>
      </c>
      <c r="C11">
        <v>233201</v>
      </c>
      <c r="D11">
        <v>97239.08</v>
      </c>
    </row>
    <row r="12" spans="2:5" x14ac:dyDescent="0.25">
      <c r="B12">
        <v>6476</v>
      </c>
      <c r="C12">
        <v>233301</v>
      </c>
      <c r="D12">
        <v>5734.8</v>
      </c>
    </row>
    <row r="13" spans="2:5" x14ac:dyDescent="0.25">
      <c r="B13">
        <v>6541</v>
      </c>
      <c r="C13">
        <v>233301</v>
      </c>
      <c r="D13">
        <v>77618.039999999994</v>
      </c>
    </row>
    <row r="14" spans="2:5" x14ac:dyDescent="0.25">
      <c r="E14" s="84">
        <f>SUM(D11:D13:E13)</f>
        <v>180591.91999999998</v>
      </c>
    </row>
    <row r="16" spans="2:5" x14ac:dyDescent="0.25">
      <c r="B16">
        <v>6373</v>
      </c>
      <c r="C16">
        <v>234101</v>
      </c>
      <c r="D16">
        <v>28822.51</v>
      </c>
    </row>
    <row r="17" spans="2:5" x14ac:dyDescent="0.25">
      <c r="B17">
        <v>6375</v>
      </c>
      <c r="C17">
        <v>234101</v>
      </c>
      <c r="D17">
        <v>3192939.6</v>
      </c>
    </row>
    <row r="18" spans="2:5" x14ac:dyDescent="0.25">
      <c r="B18">
        <v>6434</v>
      </c>
      <c r="C18">
        <v>234101</v>
      </c>
      <c r="D18">
        <v>10914522</v>
      </c>
    </row>
    <row r="19" spans="2:5" x14ac:dyDescent="0.25">
      <c r="B19">
        <v>6384</v>
      </c>
      <c r="C19">
        <v>234101</v>
      </c>
      <c r="D19">
        <v>777000</v>
      </c>
    </row>
    <row r="20" spans="2:5" x14ac:dyDescent="0.25">
      <c r="B20">
        <v>6547</v>
      </c>
      <c r="C20">
        <v>234101</v>
      </c>
      <c r="D20">
        <v>15120</v>
      </c>
    </row>
    <row r="21" spans="2:5" x14ac:dyDescent="0.25">
      <c r="B21">
        <v>6551</v>
      </c>
      <c r="C21">
        <v>234101</v>
      </c>
      <c r="D21">
        <v>913490</v>
      </c>
    </row>
    <row r="22" spans="2:5" x14ac:dyDescent="0.25">
      <c r="E22" s="84">
        <f>SUM(D16:D21)</f>
        <v>15841894.109999999</v>
      </c>
    </row>
    <row r="24" spans="2:5" x14ac:dyDescent="0.25">
      <c r="B24">
        <v>6395</v>
      </c>
      <c r="C24">
        <v>237101</v>
      </c>
      <c r="D24">
        <v>490650</v>
      </c>
    </row>
    <row r="25" spans="2:5" x14ac:dyDescent="0.25">
      <c r="B25">
        <v>6397</v>
      </c>
      <c r="C25">
        <v>237104</v>
      </c>
      <c r="D25">
        <v>373582.99</v>
      </c>
    </row>
    <row r="26" spans="2:5" x14ac:dyDescent="0.25">
      <c r="B26">
        <v>6369</v>
      </c>
      <c r="C26">
        <v>237203</v>
      </c>
      <c r="D26">
        <v>126342.27</v>
      </c>
    </row>
    <row r="27" spans="2:5" x14ac:dyDescent="0.25">
      <c r="B27">
        <v>6371</v>
      </c>
      <c r="C27">
        <v>237203</v>
      </c>
      <c r="D27">
        <v>115891.5</v>
      </c>
    </row>
    <row r="28" spans="2:5" x14ac:dyDescent="0.25">
      <c r="B28">
        <v>6444</v>
      </c>
      <c r="C28">
        <v>237203</v>
      </c>
      <c r="D28">
        <v>119319.3</v>
      </c>
    </row>
    <row r="29" spans="2:5" x14ac:dyDescent="0.25">
      <c r="B29">
        <v>6529</v>
      </c>
      <c r="C29">
        <v>237203</v>
      </c>
      <c r="D29">
        <v>91264.66</v>
      </c>
    </row>
    <row r="30" spans="2:5" x14ac:dyDescent="0.25">
      <c r="B30">
        <v>6531</v>
      </c>
      <c r="C30">
        <v>237203</v>
      </c>
      <c r="D30">
        <v>150046.18</v>
      </c>
    </row>
    <row r="31" spans="2:5" x14ac:dyDescent="0.25">
      <c r="B31">
        <v>6565</v>
      </c>
      <c r="C31">
        <v>237203</v>
      </c>
      <c r="D31">
        <v>159687.51999999999</v>
      </c>
    </row>
    <row r="32" spans="2:5" x14ac:dyDescent="0.25">
      <c r="B32">
        <v>6430</v>
      </c>
      <c r="C32">
        <v>237204</v>
      </c>
      <c r="D32">
        <v>298966.40000000002</v>
      </c>
    </row>
    <row r="33" spans="2:5" x14ac:dyDescent="0.25">
      <c r="E33" s="84">
        <f>SUM(D24:D32)</f>
        <v>1925750.8199999998</v>
      </c>
    </row>
    <row r="35" spans="2:5" x14ac:dyDescent="0.25">
      <c r="B35">
        <v>6514</v>
      </c>
      <c r="C35">
        <v>239101</v>
      </c>
      <c r="D35">
        <v>7316613</v>
      </c>
    </row>
    <row r="36" spans="2:5" x14ac:dyDescent="0.25">
      <c r="B36">
        <v>6516</v>
      </c>
      <c r="C36">
        <v>239101</v>
      </c>
      <c r="D36">
        <v>252645.4</v>
      </c>
    </row>
    <row r="37" spans="2:5" x14ac:dyDescent="0.25">
      <c r="B37">
        <v>6460</v>
      </c>
      <c r="C37">
        <v>239101</v>
      </c>
      <c r="D37">
        <v>204609.64</v>
      </c>
    </row>
    <row r="38" spans="2:5" x14ac:dyDescent="0.25">
      <c r="B38">
        <v>6498</v>
      </c>
      <c r="C38">
        <v>239201</v>
      </c>
      <c r="D38">
        <v>1527.2</v>
      </c>
    </row>
    <row r="39" spans="2:5" x14ac:dyDescent="0.25">
      <c r="B39">
        <v>6494</v>
      </c>
      <c r="C39">
        <v>239201</v>
      </c>
      <c r="D39">
        <v>232188.27</v>
      </c>
    </row>
    <row r="40" spans="2:5" x14ac:dyDescent="0.25">
      <c r="B40">
        <v>6541</v>
      </c>
      <c r="C40">
        <v>239201</v>
      </c>
      <c r="D40">
        <v>86140</v>
      </c>
    </row>
    <row r="41" spans="2:5" x14ac:dyDescent="0.25">
      <c r="B41">
        <v>6363</v>
      </c>
      <c r="C41">
        <v>239301</v>
      </c>
      <c r="D41">
        <v>35400</v>
      </c>
    </row>
    <row r="42" spans="2:5" x14ac:dyDescent="0.25">
      <c r="B42">
        <v>6382</v>
      </c>
      <c r="C42">
        <v>239301</v>
      </c>
      <c r="D42">
        <v>43723.8</v>
      </c>
    </row>
    <row r="43" spans="2:5" x14ac:dyDescent="0.25">
      <c r="B43">
        <v>6393</v>
      </c>
      <c r="C43">
        <v>239301</v>
      </c>
      <c r="D43">
        <v>106200</v>
      </c>
    </row>
    <row r="44" spans="2:5" x14ac:dyDescent="0.25">
      <c r="B44">
        <v>6440</v>
      </c>
      <c r="C44">
        <v>239301</v>
      </c>
      <c r="D44">
        <v>32328</v>
      </c>
    </row>
    <row r="45" spans="2:5" x14ac:dyDescent="0.25">
      <c r="B45">
        <v>6482</v>
      </c>
      <c r="C45">
        <v>239301</v>
      </c>
      <c r="D45">
        <v>476275</v>
      </c>
    </row>
    <row r="46" spans="2:5" x14ac:dyDescent="0.25">
      <c r="B46">
        <v>6484</v>
      </c>
      <c r="C46">
        <v>239301</v>
      </c>
      <c r="D46">
        <v>13534.13</v>
      </c>
    </row>
    <row r="47" spans="2:5" x14ac:dyDescent="0.25">
      <c r="B47">
        <v>6486</v>
      </c>
      <c r="C47">
        <v>239301</v>
      </c>
      <c r="D47">
        <v>106200</v>
      </c>
    </row>
    <row r="48" spans="2:5" x14ac:dyDescent="0.25">
      <c r="B48">
        <v>6490</v>
      </c>
      <c r="C48">
        <v>239301</v>
      </c>
      <c r="D48">
        <v>238082.29</v>
      </c>
    </row>
    <row r="49" spans="2:4" x14ac:dyDescent="0.25">
      <c r="B49">
        <v>6492</v>
      </c>
      <c r="C49">
        <v>239301</v>
      </c>
      <c r="D49">
        <v>6018</v>
      </c>
    </row>
    <row r="50" spans="2:4" x14ac:dyDescent="0.25">
      <c r="B50">
        <v>6522</v>
      </c>
      <c r="C50">
        <v>239301</v>
      </c>
      <c r="D50">
        <v>181248</v>
      </c>
    </row>
    <row r="51" spans="2:4" x14ac:dyDescent="0.25">
      <c r="B51">
        <v>6529</v>
      </c>
      <c r="C51">
        <v>239301</v>
      </c>
      <c r="D51">
        <v>106699.65</v>
      </c>
    </row>
    <row r="52" spans="2:4" x14ac:dyDescent="0.25">
      <c r="B52">
        <v>6531</v>
      </c>
      <c r="C52">
        <v>239301</v>
      </c>
      <c r="D52">
        <v>292761.42</v>
      </c>
    </row>
    <row r="53" spans="2:4" x14ac:dyDescent="0.25">
      <c r="B53">
        <v>6539</v>
      </c>
      <c r="C53">
        <v>239301</v>
      </c>
      <c r="D53">
        <v>719622.24</v>
      </c>
    </row>
    <row r="54" spans="2:4" x14ac:dyDescent="0.25">
      <c r="B54">
        <v>6543</v>
      </c>
      <c r="C54">
        <v>239301</v>
      </c>
      <c r="D54">
        <v>383264</v>
      </c>
    </row>
    <row r="55" spans="2:4" x14ac:dyDescent="0.25">
      <c r="B55">
        <v>6545</v>
      </c>
      <c r="C55">
        <v>239301</v>
      </c>
      <c r="D55">
        <v>71439.600000000006</v>
      </c>
    </row>
    <row r="56" spans="2:4" x14ac:dyDescent="0.25">
      <c r="B56">
        <v>6549</v>
      </c>
      <c r="C56">
        <v>239301</v>
      </c>
      <c r="D56">
        <v>40002</v>
      </c>
    </row>
    <row r="57" spans="2:4" x14ac:dyDescent="0.25">
      <c r="B57">
        <v>6554</v>
      </c>
      <c r="C57">
        <v>239301</v>
      </c>
      <c r="D57">
        <v>136240.35</v>
      </c>
    </row>
    <row r="58" spans="2:4" x14ac:dyDescent="0.25">
      <c r="B58">
        <v>6572</v>
      </c>
      <c r="C58">
        <v>239301</v>
      </c>
      <c r="D58">
        <v>790498.99</v>
      </c>
    </row>
    <row r="59" spans="2:4" x14ac:dyDescent="0.25">
      <c r="B59">
        <v>6574</v>
      </c>
      <c r="C59">
        <v>239301</v>
      </c>
      <c r="D59">
        <v>32444.1</v>
      </c>
    </row>
    <row r="60" spans="2:4" x14ac:dyDescent="0.25">
      <c r="B60">
        <v>6480</v>
      </c>
      <c r="C60">
        <v>239501</v>
      </c>
      <c r="D60">
        <v>571780.80000000005</v>
      </c>
    </row>
    <row r="61" spans="2:4" x14ac:dyDescent="0.25">
      <c r="B61">
        <v>6442</v>
      </c>
      <c r="C61">
        <v>239601</v>
      </c>
      <c r="D61">
        <v>1007672.8</v>
      </c>
    </row>
    <row r="62" spans="2:4" x14ac:dyDescent="0.25">
      <c r="B62">
        <v>6494</v>
      </c>
      <c r="C62">
        <v>239601</v>
      </c>
      <c r="D62">
        <v>3562.66</v>
      </c>
    </row>
    <row r="63" spans="2:4" x14ac:dyDescent="0.25">
      <c r="B63">
        <v>6520</v>
      </c>
      <c r="C63">
        <v>239601</v>
      </c>
      <c r="D63">
        <v>34810</v>
      </c>
    </row>
    <row r="64" spans="2:4" x14ac:dyDescent="0.25">
      <c r="B64">
        <v>6524</v>
      </c>
      <c r="C64">
        <v>239601</v>
      </c>
      <c r="D64">
        <v>139240</v>
      </c>
    </row>
    <row r="65" spans="2:5" x14ac:dyDescent="0.25">
      <c r="B65">
        <v>6488</v>
      </c>
      <c r="C65">
        <v>239801</v>
      </c>
      <c r="D65">
        <v>346330</v>
      </c>
    </row>
    <row r="66" spans="2:5" x14ac:dyDescent="0.25">
      <c r="B66">
        <v>6478</v>
      </c>
      <c r="C66">
        <v>239801</v>
      </c>
      <c r="D66">
        <v>497352.3</v>
      </c>
    </row>
    <row r="67" spans="2:5" x14ac:dyDescent="0.25">
      <c r="E67" s="84">
        <f>SUM(D35:D66)</f>
        <v>14506453.640000001</v>
      </c>
    </row>
    <row r="69" spans="2:5" x14ac:dyDescent="0.25">
      <c r="D69" s="35" t="s">
        <v>224</v>
      </c>
      <c r="E69" s="86">
        <f>+E6+E9+E14+E22+E33+E67</f>
        <v>33513137.809999999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topLeftCell="A15" workbookViewId="0">
      <selection activeCell="D26" sqref="D26"/>
    </sheetView>
  </sheetViews>
  <sheetFormatPr baseColWidth="10" defaultRowHeight="15" x14ac:dyDescent="0.25"/>
  <cols>
    <col min="4" max="4" width="14.7109375" style="2" customWidth="1"/>
    <col min="5" max="5" width="14.7109375" customWidth="1"/>
  </cols>
  <sheetData>
    <row r="2" spans="2:5" x14ac:dyDescent="0.25">
      <c r="C2" s="87" t="s">
        <v>218</v>
      </c>
    </row>
    <row r="3" spans="2:5" x14ac:dyDescent="0.25">
      <c r="B3">
        <v>6512</v>
      </c>
      <c r="C3">
        <v>221301</v>
      </c>
      <c r="D3" s="2">
        <v>134856.20000000001</v>
      </c>
    </row>
    <row r="4" spans="2:5" x14ac:dyDescent="0.25">
      <c r="B4">
        <v>6527</v>
      </c>
      <c r="C4">
        <v>221301</v>
      </c>
      <c r="D4" s="2">
        <v>181368.8</v>
      </c>
    </row>
    <row r="5" spans="2:5" x14ac:dyDescent="0.25">
      <c r="B5">
        <v>6504</v>
      </c>
      <c r="C5">
        <v>221501</v>
      </c>
      <c r="D5" s="2">
        <v>36977.46</v>
      </c>
    </row>
    <row r="6" spans="2:5" x14ac:dyDescent="0.25">
      <c r="B6">
        <v>6512</v>
      </c>
      <c r="C6">
        <v>221501</v>
      </c>
      <c r="D6" s="2">
        <v>68757.52</v>
      </c>
    </row>
    <row r="7" spans="2:5" x14ac:dyDescent="0.25">
      <c r="B7">
        <v>6527</v>
      </c>
      <c r="C7">
        <v>221501</v>
      </c>
      <c r="D7" s="2">
        <v>68757.52</v>
      </c>
    </row>
    <row r="8" spans="2:5" x14ac:dyDescent="0.25">
      <c r="B8">
        <v>6509</v>
      </c>
      <c r="C8">
        <v>221701</v>
      </c>
      <c r="D8" s="2">
        <v>252720</v>
      </c>
    </row>
    <row r="9" spans="2:5" x14ac:dyDescent="0.25">
      <c r="B9">
        <v>6456</v>
      </c>
      <c r="C9">
        <v>221801</v>
      </c>
      <c r="D9" s="2">
        <v>45000</v>
      </c>
    </row>
    <row r="10" spans="2:5" x14ac:dyDescent="0.25">
      <c r="B10">
        <v>6458</v>
      </c>
      <c r="C10">
        <v>221801</v>
      </c>
      <c r="D10" s="2">
        <v>130000</v>
      </c>
    </row>
    <row r="11" spans="2:5" x14ac:dyDescent="0.25">
      <c r="B11">
        <v>6474</v>
      </c>
      <c r="C11">
        <v>221801</v>
      </c>
      <c r="D11" s="2">
        <v>83835.72</v>
      </c>
    </row>
    <row r="12" spans="2:5" x14ac:dyDescent="0.25">
      <c r="B12">
        <v>6507</v>
      </c>
      <c r="C12">
        <v>221801</v>
      </c>
      <c r="D12" s="2">
        <v>33240</v>
      </c>
    </row>
    <row r="13" spans="2:5" x14ac:dyDescent="0.25">
      <c r="B13">
        <v>6518</v>
      </c>
      <c r="C13">
        <v>221801</v>
      </c>
      <c r="D13" s="2">
        <v>46164.28</v>
      </c>
    </row>
    <row r="14" spans="2:5" x14ac:dyDescent="0.25">
      <c r="E14" s="86">
        <f>SUM(D3:D13)</f>
        <v>1081677.5</v>
      </c>
    </row>
    <row r="15" spans="2:5" x14ac:dyDescent="0.25">
      <c r="C15" s="87" t="s">
        <v>219</v>
      </c>
    </row>
    <row r="16" spans="2:5" x14ac:dyDescent="0.25">
      <c r="B16">
        <v>6117</v>
      </c>
      <c r="C16">
        <v>222101</v>
      </c>
      <c r="D16" s="85">
        <v>245440</v>
      </c>
    </row>
    <row r="17" spans="2:5" x14ac:dyDescent="0.25">
      <c r="B17">
        <v>6561</v>
      </c>
      <c r="C17">
        <v>222101</v>
      </c>
      <c r="D17" s="2">
        <v>55308.959999999999</v>
      </c>
    </row>
    <row r="18" spans="2:5" x14ac:dyDescent="0.25">
      <c r="B18">
        <v>6563</v>
      </c>
      <c r="C18">
        <v>222101</v>
      </c>
      <c r="D18" s="2">
        <v>49088</v>
      </c>
    </row>
    <row r="19" spans="2:5" x14ac:dyDescent="0.25">
      <c r="E19" s="86">
        <f>SUM(D16:D19)</f>
        <v>349836.96</v>
      </c>
    </row>
    <row r="20" spans="2:5" x14ac:dyDescent="0.25">
      <c r="C20" s="87" t="s">
        <v>220</v>
      </c>
    </row>
    <row r="21" spans="2:5" x14ac:dyDescent="0.25">
      <c r="B21">
        <v>6432</v>
      </c>
      <c r="C21">
        <v>224201</v>
      </c>
      <c r="D21" s="2">
        <v>28000</v>
      </c>
    </row>
    <row r="22" spans="2:5" x14ac:dyDescent="0.25">
      <c r="E22" s="86">
        <f>+D21</f>
        <v>28000</v>
      </c>
    </row>
    <row r="23" spans="2:5" x14ac:dyDescent="0.25">
      <c r="C23" s="87" t="s">
        <v>221</v>
      </c>
    </row>
    <row r="24" spans="2:5" x14ac:dyDescent="0.25">
      <c r="B24">
        <v>6349</v>
      </c>
      <c r="C24">
        <v>225302</v>
      </c>
      <c r="D24" s="2">
        <v>446137.96</v>
      </c>
    </row>
    <row r="25" spans="2:5" x14ac:dyDescent="0.25">
      <c r="B25">
        <v>5706</v>
      </c>
      <c r="C25">
        <v>225901</v>
      </c>
      <c r="D25" s="2">
        <v>714285</v>
      </c>
    </row>
    <row r="26" spans="2:5" x14ac:dyDescent="0.25">
      <c r="E26" s="86">
        <f>+D24+D25</f>
        <v>1160422.96</v>
      </c>
    </row>
    <row r="27" spans="2:5" x14ac:dyDescent="0.25">
      <c r="C27" s="87" t="s">
        <v>222</v>
      </c>
    </row>
    <row r="28" spans="2:5" x14ac:dyDescent="0.25">
      <c r="B28">
        <v>6454</v>
      </c>
      <c r="C28">
        <v>227206</v>
      </c>
      <c r="D28" s="2">
        <v>59000</v>
      </c>
    </row>
    <row r="29" spans="2:5" x14ac:dyDescent="0.25">
      <c r="B29">
        <v>6399</v>
      </c>
      <c r="C29">
        <v>227207</v>
      </c>
      <c r="D29" s="2">
        <v>254880</v>
      </c>
    </row>
    <row r="30" spans="2:5" x14ac:dyDescent="0.25">
      <c r="B30">
        <v>6448</v>
      </c>
      <c r="C30">
        <v>227207</v>
      </c>
      <c r="D30" s="2">
        <v>277300</v>
      </c>
    </row>
    <row r="31" spans="2:5" x14ac:dyDescent="0.25">
      <c r="B31">
        <v>6450</v>
      </c>
      <c r="C31">
        <v>227207</v>
      </c>
      <c r="D31" s="2">
        <v>395005</v>
      </c>
    </row>
    <row r="32" spans="2:5" x14ac:dyDescent="0.25">
      <c r="E32" s="86">
        <f>SUM(D28:D31)</f>
        <v>986185</v>
      </c>
    </row>
    <row r="33" spans="2:5" x14ac:dyDescent="0.25">
      <c r="C33" s="87" t="s">
        <v>223</v>
      </c>
    </row>
    <row r="34" spans="2:5" x14ac:dyDescent="0.25">
      <c r="B34">
        <v>6446</v>
      </c>
      <c r="C34">
        <v>229101</v>
      </c>
      <c r="D34" s="2">
        <v>253428.6</v>
      </c>
    </row>
    <row r="35" spans="2:5" x14ac:dyDescent="0.25">
      <c r="D35" s="84"/>
      <c r="E35" s="86">
        <f>+D34</f>
        <v>253428.6</v>
      </c>
    </row>
    <row r="37" spans="2:5" x14ac:dyDescent="0.25">
      <c r="D37" s="84" t="s">
        <v>217</v>
      </c>
      <c r="E37" s="84">
        <f>SUM(E3:E36)</f>
        <v>3859551.02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EJE. PORTAL DICIEMBRE 2022</vt:lpstr>
      <vt:lpstr>Hoja1</vt:lpstr>
      <vt:lpstr>2.6</vt:lpstr>
      <vt:lpstr>2.3</vt:lpstr>
      <vt:lpstr>2.2</vt:lpstr>
      <vt:lpstr>'EJE. PORTAL DICIEMBRE 2022'!Área_de_impresión</vt:lpstr>
      <vt:lpstr>'EJE. PORTAL DICIEMBRE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Yokasta Burgos</cp:lastModifiedBy>
  <cp:lastPrinted>2022-08-04T17:14:01Z</cp:lastPrinted>
  <dcterms:created xsi:type="dcterms:W3CDTF">2019-02-08T13:48:25Z</dcterms:created>
  <dcterms:modified xsi:type="dcterms:W3CDTF">2023-01-25T20:20:43Z</dcterms:modified>
</cp:coreProperties>
</file>