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12660" windowHeight="3540"/>
  </bookViews>
  <sheets>
    <sheet name="Estado de Situación MES" sheetId="2" r:id="rId1"/>
    <sheet name="Hoja1" sheetId="1" state="hidden" r:id="rId2"/>
  </sheets>
  <externalReferences>
    <externalReference r:id="rId3"/>
    <externalReference r:id="rId4"/>
  </externalReferences>
  <definedNames>
    <definedName name="abanicos">#REF!</definedName>
    <definedName name="ahaha">#REF!</definedName>
    <definedName name="_xlnm.Print_Area" localSheetId="0">'Estado de Situación MES'!$B$1:$G$75</definedName>
    <definedName name="ddd">#REF!</definedName>
    <definedName name="E.D.007">#REF!</definedName>
    <definedName name="E.D.018">#REF!</definedName>
    <definedName name="E.D.031">#REF!</definedName>
    <definedName name="ed.007">#REF!</definedName>
    <definedName name="fbdkjsfn">#REF!</definedName>
    <definedName name="fdfdf">#REF!</definedName>
    <definedName name="fff">#REF!</definedName>
    <definedName name="FJDSFJKN">#REF!</definedName>
    <definedName name="NOMBRE">#REF!</definedName>
    <definedName name="Región">'[1]Criterios - No tocar'!$B$1:$K$1</definedName>
    <definedName name="Trimestre">'[1]Criterios - No tocar'!$M$2:$M$6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2" l="1"/>
  <c r="C45" i="2"/>
  <c r="H45" i="2" s="1"/>
  <c r="H44" i="2"/>
  <c r="E44" i="2"/>
  <c r="C44" i="2"/>
  <c r="E43" i="2"/>
  <c r="H43" i="2" s="1"/>
  <c r="E38" i="2"/>
  <c r="E37" i="2"/>
  <c r="J37" i="2" s="1"/>
  <c r="C37" i="2"/>
  <c r="C38" i="2" s="1"/>
  <c r="H38" i="2" s="1"/>
  <c r="C34" i="2"/>
  <c r="J33" i="2"/>
  <c r="E33" i="2"/>
  <c r="C33" i="2"/>
  <c r="E32" i="2"/>
  <c r="G32" i="2" s="1"/>
  <c r="C32" i="2"/>
  <c r="E31" i="2"/>
  <c r="J31" i="2" s="1"/>
  <c r="C31" i="2"/>
  <c r="J25" i="2"/>
  <c r="H25" i="2"/>
  <c r="G25" i="2"/>
  <c r="E25" i="2"/>
  <c r="C25" i="2"/>
  <c r="E24" i="2"/>
  <c r="J24" i="2" s="1"/>
  <c r="C24" i="2"/>
  <c r="E21" i="2"/>
  <c r="E20" i="2"/>
  <c r="J20" i="2" s="1"/>
  <c r="C20" i="2"/>
  <c r="J19" i="2"/>
  <c r="H19" i="2"/>
  <c r="G19" i="2"/>
  <c r="E19" i="2"/>
  <c r="C19" i="2"/>
  <c r="E18" i="2"/>
  <c r="J18" i="2" s="1"/>
  <c r="C18" i="2"/>
  <c r="C21" i="2" s="1"/>
  <c r="K28" i="2" l="1"/>
  <c r="H21" i="2"/>
  <c r="H32" i="2"/>
  <c r="E26" i="2"/>
  <c r="C26" i="2"/>
  <c r="G18" i="2"/>
  <c r="G24" i="2"/>
  <c r="H18" i="2"/>
  <c r="H24" i="2"/>
  <c r="G20" i="2"/>
  <c r="G31" i="2"/>
  <c r="G37" i="2"/>
  <c r="C40" i="2"/>
  <c r="J32" i="2"/>
  <c r="H20" i="2"/>
  <c r="H31" i="2"/>
  <c r="H37" i="2"/>
  <c r="G33" i="2"/>
  <c r="E34" i="2"/>
  <c r="E40" i="2" s="1"/>
  <c r="H33" i="2"/>
  <c r="C28" i="2" l="1"/>
  <c r="I26" i="2"/>
  <c r="H26" i="2"/>
  <c r="F32" i="2"/>
  <c r="J41" i="2"/>
  <c r="I32" i="2"/>
  <c r="H40" i="2"/>
  <c r="C46" i="2"/>
  <c r="G40" i="2"/>
  <c r="E28" i="2"/>
  <c r="J26" i="2"/>
  <c r="K42" i="2"/>
  <c r="E46" i="2"/>
  <c r="I33" i="2"/>
  <c r="I31" i="2"/>
  <c r="F37" i="2"/>
  <c r="I37" i="2"/>
  <c r="F31" i="2"/>
  <c r="H34" i="2"/>
  <c r="F33" i="2"/>
  <c r="E49" i="2" l="1"/>
  <c r="J28" i="2"/>
  <c r="C48" i="2"/>
  <c r="C47" i="2"/>
  <c r="H46" i="2"/>
  <c r="E47" i="2"/>
  <c r="F28" i="2"/>
  <c r="F25" i="2"/>
  <c r="F19" i="2"/>
  <c r="G28" i="2"/>
  <c r="C49" i="2"/>
  <c r="H28" i="2"/>
  <c r="I25" i="2"/>
  <c r="I19" i="2"/>
  <c r="F24" i="2"/>
  <c r="F20" i="2"/>
  <c r="F18" i="2"/>
  <c r="I20" i="2"/>
  <c r="I24" i="2"/>
  <c r="I18" i="2"/>
</calcChain>
</file>

<file path=xl/sharedStrings.xml><?xml version="1.0" encoding="utf-8"?>
<sst xmlns="http://schemas.openxmlformats.org/spreadsheetml/2006/main" count="33" uniqueCount="33">
  <si>
    <t>SERVICIO NACIONAL DE SALUD</t>
  </si>
  <si>
    <t>INSTITUTO NACIONAL DEL CÁNCER ROSA EMILIA SÁNCHEZ PÉREZ DE TAVARES</t>
  </si>
  <si>
    <t>INCART</t>
  </si>
  <si>
    <t>ESTADO DE SITUACION FINANCIERA</t>
  </si>
  <si>
    <t>AL 30 DE MARZO  2022</t>
  </si>
  <si>
    <t>(Valores expresados en pesos dominicanos-RD$)</t>
  </si>
  <si>
    <t>MARZO 2022.</t>
  </si>
  <si>
    <t>FEBRERO 2022.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</si>
  <si>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</si>
  <si>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</si>
  <si>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</si>
  <si>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</si>
  <si>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</si>
  <si>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</si>
  <si>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</si>
  <si>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</si>
  <si>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</si>
  <si>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</si>
  <si>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</si>
  <si>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</si>
  <si>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</si>
  <si>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</si>
  <si>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</si>
  <si>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</si>
  <si>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</si>
  <si>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</si>
  <si>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</si>
  <si>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</si>
  <si>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</si>
  <si>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</si>
  <si>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>Resultados  Resultado acumulado (Nota 17)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</si>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</sst>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b/>
      <sz val="11.5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1.5"/>
      <color theme="1"/>
      <name val="Verdana"/>
      <family val="2"/>
    </font>
    <font>
      <sz val="12"/>
      <color rgb="FF231F20"/>
      <name val="Verdana"/>
      <family val="2"/>
    </font>
    <font>
      <b/>
      <sz val="11.5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u val="singleAccounting"/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sz val="11.5"/>
      <name val="Verdan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vertical="center"/>
    </xf>
    <xf numFmtId="165" fontId="0" fillId="0" borderId="0" xfId="2" applyNumberFormat="1" applyFont="1"/>
    <xf numFmtId="165" fontId="0" fillId="0" borderId="0" xfId="2" applyNumberFormat="1" applyFont="1" applyBorder="1"/>
    <xf numFmtId="164" fontId="0" fillId="0" borderId="0" xfId="2" applyFont="1" applyAlignment="1">
      <alignment horizontal="center"/>
    </xf>
    <xf numFmtId="9" fontId="0" fillId="0" borderId="0" xfId="1" applyFont="1" applyAlignment="1">
      <alignment horizontal="center"/>
    </xf>
    <xf numFmtId="164" fontId="0" fillId="0" borderId="0" xfId="2" applyFont="1" applyFill="1"/>
    <xf numFmtId="164" fontId="0" fillId="0" borderId="0" xfId="2" applyFont="1"/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 applyAlignment="1"/>
    <xf numFmtId="164" fontId="0" fillId="0" borderId="0" xfId="2" applyFont="1" applyAlignment="1"/>
    <xf numFmtId="0" fontId="0" fillId="0" borderId="0" xfId="0" applyFont="1" applyAlignment="1"/>
    <xf numFmtId="0" fontId="3" fillId="0" borderId="0" xfId="0" applyFont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4" fontId="3" fillId="0" borderId="0" xfId="2" applyFont="1" applyFill="1" applyAlignment="1">
      <alignment horizontal="center"/>
    </xf>
    <xf numFmtId="0" fontId="5" fillId="0" borderId="0" xfId="0" applyFont="1" applyAlignment="1">
      <alignment vertical="center"/>
    </xf>
    <xf numFmtId="165" fontId="5" fillId="0" borderId="0" xfId="2" applyNumberFormat="1" applyFont="1" applyAlignment="1"/>
    <xf numFmtId="165" fontId="5" fillId="0" borderId="0" xfId="2" applyNumberFormat="1" applyFont="1" applyBorder="1" applyAlignment="1"/>
    <xf numFmtId="0" fontId="5" fillId="0" borderId="0" xfId="0" applyFont="1" applyAlignment="1">
      <alignment vertical="center" wrapText="1"/>
    </xf>
    <xf numFmtId="14" fontId="6" fillId="0" borderId="0" xfId="2" applyNumberFormat="1" applyFont="1" applyAlignment="1">
      <alignment horizontal="center" vertical="center" wrapText="1"/>
    </xf>
    <xf numFmtId="165" fontId="6" fillId="0" borderId="0" xfId="2" applyNumberFormat="1" applyFont="1" applyBorder="1" applyAlignment="1">
      <alignment horizontal="center" vertical="center" wrapText="1"/>
    </xf>
    <xf numFmtId="1" fontId="6" fillId="0" borderId="0" xfId="2" applyNumberFormat="1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4" fontId="7" fillId="0" borderId="0" xfId="2" applyFont="1" applyAlignment="1">
      <alignment horizontal="center"/>
    </xf>
    <xf numFmtId="9" fontId="7" fillId="0" borderId="0" xfId="1" applyFont="1" applyAlignment="1">
      <alignment horizontal="center"/>
    </xf>
    <xf numFmtId="164" fontId="7" fillId="0" borderId="0" xfId="2" applyFont="1" applyFill="1" applyAlignment="1"/>
    <xf numFmtId="164" fontId="7" fillId="0" borderId="0" xfId="2" applyFont="1" applyFill="1"/>
    <xf numFmtId="164" fontId="7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9" fontId="7" fillId="0" borderId="0" xfId="1" applyFont="1" applyFill="1" applyAlignment="1">
      <alignment horizontal="center"/>
    </xf>
    <xf numFmtId="164" fontId="9" fillId="0" borderId="0" xfId="2" applyFont="1" applyFill="1" applyAlignment="1">
      <alignment vertical="center"/>
    </xf>
    <xf numFmtId="43" fontId="7" fillId="0" borderId="0" xfId="0" applyNumberFormat="1" applyFont="1"/>
    <xf numFmtId="165" fontId="8" fillId="0" borderId="0" xfId="2" applyNumberFormat="1" applyFont="1" applyAlignment="1">
      <alignment horizontal="left" vertical="center" wrapText="1"/>
    </xf>
    <xf numFmtId="165" fontId="8" fillId="0" borderId="0" xfId="2" applyNumberFormat="1" applyFont="1" applyBorder="1" applyAlignment="1">
      <alignment horizontal="left" vertical="center" wrapText="1"/>
    </xf>
    <xf numFmtId="165" fontId="6" fillId="0" borderId="1" xfId="2" applyNumberFormat="1" applyFont="1" applyBorder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165" fontId="8" fillId="0" borderId="0" xfId="2" applyNumberFormat="1" applyFont="1" applyFill="1" applyAlignment="1">
      <alignment vertical="center" wrapText="1"/>
    </xf>
    <xf numFmtId="10" fontId="7" fillId="0" borderId="0" xfId="1" applyNumberFormat="1" applyFont="1" applyAlignment="1">
      <alignment horizontal="center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Border="1" applyAlignment="1">
      <alignment vertical="center" wrapText="1"/>
    </xf>
    <xf numFmtId="165" fontId="11" fillId="0" borderId="0" xfId="2" applyNumberFormat="1" applyFont="1" applyFill="1" applyAlignment="1">
      <alignment vertical="center" wrapText="1"/>
    </xf>
    <xf numFmtId="165" fontId="11" fillId="0" borderId="0" xfId="2" applyNumberFormat="1" applyFont="1" applyFill="1" applyBorder="1" applyAlignment="1">
      <alignment vertical="center" wrapText="1"/>
    </xf>
    <xf numFmtId="165" fontId="12" fillId="0" borderId="0" xfId="2" applyNumberFormat="1" applyFont="1" applyAlignment="1">
      <alignment vertical="center" wrapText="1"/>
    </xf>
    <xf numFmtId="165" fontId="12" fillId="0" borderId="0" xfId="2" applyNumberFormat="1" applyFont="1" applyBorder="1" applyAlignment="1">
      <alignment vertical="center" wrapText="1"/>
    </xf>
    <xf numFmtId="165" fontId="13" fillId="0" borderId="0" xfId="2" applyNumberFormat="1" applyFont="1" applyAlignment="1">
      <alignment vertical="center" wrapText="1"/>
    </xf>
    <xf numFmtId="165" fontId="13" fillId="0" borderId="0" xfId="2" applyNumberFormat="1" applyFont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165" fontId="14" fillId="0" borderId="0" xfId="2" applyNumberFormat="1" applyFont="1" applyBorder="1" applyAlignment="1">
      <alignment vertical="center" wrapText="1"/>
    </xf>
    <xf numFmtId="164" fontId="7" fillId="0" borderId="0" xfId="2" applyFont="1" applyFill="1" applyAlignment="1">
      <alignment horizontal="center"/>
    </xf>
    <xf numFmtId="165" fontId="14" fillId="0" borderId="2" xfId="2" applyNumberFormat="1" applyFont="1" applyBorder="1" applyAlignment="1">
      <alignment vertical="center" wrapText="1"/>
    </xf>
    <xf numFmtId="0" fontId="15" fillId="0" borderId="0" xfId="0" applyFont="1" applyAlignment="1">
      <alignment vertical="center"/>
    </xf>
    <xf numFmtId="165" fontId="14" fillId="0" borderId="3" xfId="2" applyNumberFormat="1" applyFont="1" applyBorder="1"/>
    <xf numFmtId="165" fontId="14" fillId="0" borderId="0" xfId="2" applyNumberFormat="1" applyFont="1" applyBorder="1"/>
    <xf numFmtId="165" fontId="11" fillId="2" borderId="0" xfId="2" applyNumberFormat="1" applyFont="1" applyFill="1"/>
    <xf numFmtId="165" fontId="11" fillId="2" borderId="0" xfId="2" applyNumberFormat="1" applyFont="1" applyFill="1" applyBorder="1"/>
    <xf numFmtId="0" fontId="7" fillId="0" borderId="0" xfId="0" applyFont="1" applyAlignment="1">
      <alignment vertical="center"/>
    </xf>
    <xf numFmtId="165" fontId="16" fillId="0" borderId="0" xfId="2" applyNumberFormat="1" applyFont="1"/>
    <xf numFmtId="165" fontId="16" fillId="0" borderId="0" xfId="2" applyNumberFormat="1" applyFont="1" applyBorder="1"/>
    <xf numFmtId="165" fontId="7" fillId="0" borderId="0" xfId="2" applyNumberFormat="1" applyFont="1"/>
    <xf numFmtId="164" fontId="16" fillId="0" borderId="0" xfId="2" applyFont="1"/>
    <xf numFmtId="43" fontId="7" fillId="0" borderId="0" xfId="2" applyNumberFormat="1" applyFont="1"/>
    <xf numFmtId="165" fontId="17" fillId="0" borderId="0" xfId="2" applyNumberFormat="1" applyFont="1"/>
    <xf numFmtId="165" fontId="17" fillId="0" borderId="0" xfId="2" applyNumberFormat="1" applyFont="1" applyBorder="1"/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0</xdr:rowOff>
    </xdr:from>
    <xdr:to>
      <xdr:col>1</xdr:col>
      <xdr:colOff>2924967</xdr:colOff>
      <xdr:row>4</xdr:row>
      <xdr:rowOff>19050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1864181</xdr:colOff>
      <xdr:row>0</xdr:row>
      <xdr:rowOff>0</xdr:rowOff>
    </xdr:from>
    <xdr:to>
      <xdr:col>4</xdr:col>
      <xdr:colOff>2119313</xdr:colOff>
      <xdr:row>3</xdr:row>
      <xdr:rowOff>83344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603119" y="0"/>
          <a:ext cx="3100725" cy="65484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1083467</xdr:colOff>
      <xdr:row>54</xdr:row>
      <xdr:rowOff>23811</xdr:rowOff>
    </xdr:from>
    <xdr:to>
      <xdr:col>4</xdr:col>
      <xdr:colOff>2106765</xdr:colOff>
      <xdr:row>69</xdr:row>
      <xdr:rowOff>47624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97842" y="9796461"/>
          <a:ext cx="9891073" cy="28622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okasta.burgos\Desktop\PORTAL%20DE%20TRANSPARENCIA\Balance%20General%20e%20informe%20semestral\BALANCE%20GNERAL%20PORTAL%20DE%20TRANSPAREN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ATA ACUM"/>
      <sheetName val="DIARIO ACUMULADO"/>
      <sheetName val="TABLAACUMU"/>
      <sheetName val="EST.RENDIM.ACUMULADO"/>
      <sheetName val="NOTA ACUMULADA"/>
      <sheetName val="Est. de Rendimiento Comparat"/>
      <sheetName val="Estado de Situación Comparat"/>
      <sheetName val="Hoja2"/>
      <sheetName val="Hoja8"/>
      <sheetName val="Hoja9"/>
      <sheetName val="Hoja6"/>
      <sheetName val="Cambio del Patrimonio"/>
      <sheetName val="COMISION"/>
      <sheetName val="Hoja10"/>
      <sheetName val="DIARIO GENERAL MARZO 2022"/>
      <sheetName val="Tabla MARZO 2022"/>
      <sheetName val="Estado de Situación MES"/>
      <sheetName val="Est. de Rendimiento MES"/>
      <sheetName val="NOTAS DEL MES"/>
      <sheetName val="Flujo de Efectivo mes"/>
      <sheetName val="PPNE6 MARZO 2022"/>
      <sheetName val="Estado Comparativo"/>
      <sheetName val="Flujo de Efectivo semestre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16">
          <cell r="C116">
            <v>100413379.63999999</v>
          </cell>
          <cell r="D116">
            <v>84046054.193000004</v>
          </cell>
        </row>
        <row r="186">
          <cell r="C186">
            <v>183333058.5645</v>
          </cell>
          <cell r="D186">
            <v>218074575.83237964</v>
          </cell>
        </row>
        <row r="254">
          <cell r="C254">
            <v>44817914.409999989</v>
          </cell>
          <cell r="D254">
            <v>64623660.952661738</v>
          </cell>
        </row>
        <row r="376">
          <cell r="C376">
            <v>63887868.761051223</v>
          </cell>
          <cell r="D376">
            <v>62735811.922915109</v>
          </cell>
        </row>
        <row r="391">
          <cell r="C391">
            <v>1505389.4100000029</v>
          </cell>
          <cell r="D391">
            <v>1505389.4100000029</v>
          </cell>
        </row>
        <row r="453">
          <cell r="C453">
            <v>53012877.011148997</v>
          </cell>
          <cell r="D453">
            <v>60040141.235234417</v>
          </cell>
        </row>
        <row r="476">
          <cell r="C476">
            <v>216831041.19999999</v>
          </cell>
          <cell r="D476">
            <v>247746317.96140826</v>
          </cell>
        </row>
        <row r="508">
          <cell r="C508">
            <v>4359800.25</v>
          </cell>
          <cell r="D508">
            <v>4359800.25</v>
          </cell>
        </row>
        <row r="525">
          <cell r="C525">
            <v>6338722.6200000001</v>
          </cell>
          <cell r="D525">
            <v>6346919.6168757323</v>
          </cell>
        </row>
      </sheetData>
      <sheetData sheetId="19"/>
      <sheetData sheetId="20">
        <row r="47">
          <cell r="C47">
            <v>-922856.64217603148</v>
          </cell>
        </row>
      </sheetData>
      <sheetData sheetId="21">
        <row r="360">
          <cell r="E360">
            <v>126116328.33919895</v>
          </cell>
        </row>
        <row r="364">
          <cell r="E364">
            <v>-12701158.350504965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B5:Y75"/>
  <sheetViews>
    <sheetView showGridLines="0" tabSelected="1" view="pageBreakPreview" zoomScale="80" zoomScaleNormal="70" zoomScaleSheetLayoutView="80" zoomScalePageLayoutView="25" workbookViewId="0">
      <selection activeCell="C19" sqref="C19"/>
    </sheetView>
  </sheetViews>
  <sheetFormatPr baseColWidth="10" defaultRowHeight="15" x14ac:dyDescent="0.25"/>
  <cols>
    <col min="1" max="1" width="10.7109375" customWidth="1"/>
    <col min="2" max="2" width="90.42578125" style="1" customWidth="1"/>
    <col min="3" max="3" width="37.28515625" style="2" customWidth="1"/>
    <col min="4" max="4" width="5.28515625" style="3" customWidth="1"/>
    <col min="5" max="5" width="33.42578125" style="2" customWidth="1"/>
    <col min="6" max="6" width="10.42578125" style="4" hidden="1" customWidth="1"/>
    <col min="7" max="7" width="10.85546875" style="4" hidden="1" customWidth="1"/>
    <col min="8" max="8" width="11.7109375" style="4" hidden="1" customWidth="1"/>
    <col min="9" max="9" width="6.7109375" style="5" hidden="1" customWidth="1"/>
    <col min="10" max="10" width="28.42578125" style="6" hidden="1" customWidth="1"/>
    <col min="11" max="11" width="25.7109375" style="7" hidden="1" customWidth="1"/>
    <col min="12" max="12" width="28.140625" style="7" hidden="1" customWidth="1"/>
    <col min="13" max="13" width="9.140625" style="7" hidden="1" customWidth="1"/>
    <col min="14" max="14" width="21.140625" style="7" hidden="1" customWidth="1"/>
    <col min="15" max="15" width="11.7109375" style="7" hidden="1" customWidth="1"/>
    <col min="16" max="16" width="29.85546875" style="7" hidden="1" customWidth="1"/>
    <col min="17" max="17" width="19.7109375" style="7" hidden="1" customWidth="1"/>
    <col min="18" max="18" width="21.85546875" style="7" customWidth="1"/>
    <col min="19" max="19" width="23.42578125" style="7" customWidth="1"/>
    <col min="20" max="20" width="22.5703125" style="7" customWidth="1"/>
    <col min="21" max="21" width="26.28515625" style="7" customWidth="1"/>
    <col min="22" max="22" width="19.28515625" style="7" customWidth="1"/>
    <col min="23" max="23" width="31.28515625" style="7" customWidth="1"/>
    <col min="24" max="24" width="22.28515625" customWidth="1"/>
    <col min="25" max="25" width="18.7109375" bestFit="1" customWidth="1"/>
  </cols>
  <sheetData>
    <row r="5" spans="2:23" ht="15.75" x14ac:dyDescent="0.25">
      <c r="B5" s="74" t="s">
        <v>0</v>
      </c>
      <c r="C5" s="74"/>
      <c r="D5" s="74"/>
      <c r="E5" s="74"/>
    </row>
    <row r="6" spans="2:23" x14ac:dyDescent="0.25">
      <c r="B6" s="75" t="s">
        <v>1</v>
      </c>
      <c r="C6" s="75"/>
      <c r="D6" s="75"/>
      <c r="E6" s="75"/>
    </row>
    <row r="7" spans="2:23" s="12" customFormat="1" ht="15.75" x14ac:dyDescent="0.25">
      <c r="B7" s="74" t="s">
        <v>2</v>
      </c>
      <c r="C7" s="74"/>
      <c r="D7" s="74"/>
      <c r="E7" s="74"/>
      <c r="F7" s="8"/>
      <c r="G7" s="8"/>
      <c r="H7" s="8"/>
      <c r="I7" s="9"/>
      <c r="J7" s="10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2:23" s="12" customFormat="1" ht="15.75" x14ac:dyDescent="0.25">
      <c r="B8" s="74" t="s">
        <v>3</v>
      </c>
      <c r="C8" s="74"/>
      <c r="D8" s="74"/>
      <c r="E8" s="74"/>
      <c r="F8" s="8"/>
      <c r="G8" s="8"/>
      <c r="H8" s="8"/>
      <c r="I8" s="9"/>
      <c r="J8" s="10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2:23" s="12" customFormat="1" ht="15.75" x14ac:dyDescent="0.25">
      <c r="B9" s="74" t="s">
        <v>4</v>
      </c>
      <c r="C9" s="74"/>
      <c r="D9" s="74"/>
      <c r="E9" s="74"/>
      <c r="F9" s="8"/>
      <c r="G9" s="8"/>
      <c r="H9" s="8"/>
      <c r="I9" s="9"/>
      <c r="J9" s="10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2:23" s="12" customFormat="1" x14ac:dyDescent="0.25">
      <c r="B10" s="76" t="s">
        <v>5</v>
      </c>
      <c r="C10" s="76"/>
      <c r="D10" s="76"/>
      <c r="E10" s="76"/>
      <c r="F10" s="8"/>
      <c r="G10" s="8"/>
      <c r="H10" s="8"/>
      <c r="I10" s="9"/>
      <c r="J10" s="10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2:23" s="12" customFormat="1" x14ac:dyDescent="0.25">
      <c r="B11" s="13"/>
      <c r="C11" s="14"/>
      <c r="D11" s="15"/>
      <c r="E11" s="14"/>
      <c r="F11" s="8"/>
      <c r="G11" s="8"/>
      <c r="H11" s="8"/>
      <c r="I11" s="9"/>
      <c r="J11" s="10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2:23" s="12" customFormat="1" hidden="1" x14ac:dyDescent="0.25">
      <c r="B12" s="13"/>
      <c r="C12" s="14"/>
      <c r="D12" s="15"/>
      <c r="E12" s="14"/>
      <c r="F12" s="8"/>
      <c r="G12" s="8"/>
      <c r="H12" s="8"/>
      <c r="I12" s="9"/>
      <c r="J12" s="16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2:23" s="12" customFormat="1" ht="15.75" x14ac:dyDescent="0.25">
      <c r="B13" s="17"/>
      <c r="C13" s="18"/>
      <c r="D13" s="19"/>
      <c r="E13" s="18"/>
      <c r="F13" s="8"/>
      <c r="G13" s="8"/>
      <c r="H13" s="8"/>
      <c r="I13" s="9"/>
      <c r="J13" s="16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2:23" s="12" customFormat="1" x14ac:dyDescent="0.25">
      <c r="B14" s="20"/>
      <c r="C14" s="21" t="s">
        <v>6</v>
      </c>
      <c r="D14" s="22"/>
      <c r="E14" s="21" t="s">
        <v>7</v>
      </c>
      <c r="F14" s="8"/>
      <c r="G14" s="8"/>
      <c r="H14" s="8"/>
      <c r="I14" s="9"/>
      <c r="J14" s="16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2:23" s="12" customFormat="1" x14ac:dyDescent="0.25">
      <c r="B15" s="20"/>
      <c r="C15" s="23"/>
      <c r="D15" s="22"/>
      <c r="E15" s="24"/>
      <c r="F15" s="8"/>
      <c r="G15" s="8"/>
      <c r="H15" s="8"/>
      <c r="I15" s="9"/>
      <c r="J15" s="16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2:23" s="12" customFormat="1" x14ac:dyDescent="0.25">
      <c r="B16" s="25" t="s">
        <v>8</v>
      </c>
      <c r="C16" s="26"/>
      <c r="D16" s="27"/>
      <c r="E16" s="26"/>
      <c r="F16" s="28"/>
      <c r="G16" s="28"/>
      <c r="H16" s="28"/>
      <c r="I16" s="29"/>
      <c r="J16" s="30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2:25" s="33" customFormat="1" x14ac:dyDescent="0.2">
      <c r="B17" s="25" t="s">
        <v>9</v>
      </c>
      <c r="C17" s="26"/>
      <c r="D17" s="27"/>
      <c r="E17" s="26"/>
      <c r="F17" s="28"/>
      <c r="G17" s="28"/>
      <c r="H17" s="28"/>
      <c r="I17" s="29"/>
      <c r="J17" s="31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2:25" s="33" customFormat="1" x14ac:dyDescent="0.2">
      <c r="B18" s="34" t="s">
        <v>10</v>
      </c>
      <c r="C18" s="35">
        <f>+'[2]Tabla MARZO 2022'!D116</f>
        <v>84046054.193000004</v>
      </c>
      <c r="D18" s="36"/>
      <c r="E18" s="35">
        <f>+'[2]Tabla MARZO 2022'!C116</f>
        <v>100413379.63999999</v>
      </c>
      <c r="F18" s="37">
        <f>+C18/$C$28</f>
        <v>0.19500901003034385</v>
      </c>
      <c r="G18" s="29">
        <f>+C18/E18-1</f>
        <v>-0.16299944793890797</v>
      </c>
      <c r="H18" s="28">
        <f>+C18/E18-1</f>
        <v>-0.16299944793890797</v>
      </c>
      <c r="I18" s="29">
        <f>+C18/$C$28</f>
        <v>0.19500901003034385</v>
      </c>
      <c r="J18" s="31">
        <f>+E18-C18</f>
        <v>16367325.446999982</v>
      </c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8"/>
      <c r="W18" s="32"/>
      <c r="X18" s="39"/>
      <c r="Y18" s="39"/>
    </row>
    <row r="19" spans="2:25" s="33" customFormat="1" x14ac:dyDescent="0.2">
      <c r="B19" s="34" t="s">
        <v>11</v>
      </c>
      <c r="C19" s="35">
        <f>+'[2]Tabla MARZO 2022'!D186</f>
        <v>218074575.83237964</v>
      </c>
      <c r="D19" s="36"/>
      <c r="E19" s="35">
        <f>+'[2]Tabla MARZO 2022'!C186</f>
        <v>183333058.5645</v>
      </c>
      <c r="F19" s="37">
        <f>+C19/$C$28</f>
        <v>0.50599052572061654</v>
      </c>
      <c r="G19" s="29">
        <f>+C19/E19-1</f>
        <v>0.18949946910778737</v>
      </c>
      <c r="H19" s="29">
        <f>+C19/E19-1</f>
        <v>0.18949946910778737</v>
      </c>
      <c r="I19" s="29">
        <f>+C19/$C$28</f>
        <v>0.50599052572061654</v>
      </c>
      <c r="J19" s="31">
        <f>+E19-C19</f>
        <v>-34741517.267879635</v>
      </c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9"/>
      <c r="Y19" s="39"/>
    </row>
    <row r="20" spans="2:25" s="33" customFormat="1" x14ac:dyDescent="0.2">
      <c r="B20" s="34" t="s">
        <v>12</v>
      </c>
      <c r="C20" s="40">
        <f>+'[2]Tabla MARZO 2022'!D254</f>
        <v>64623660.952661738</v>
      </c>
      <c r="D20" s="41"/>
      <c r="E20" s="40">
        <f>+'[2]Tabla MARZO 2022'!C254</f>
        <v>44817914.409999989</v>
      </c>
      <c r="F20" s="37">
        <f>+C20/$C$28</f>
        <v>0.14994393571381676</v>
      </c>
      <c r="G20" s="29">
        <f>+C20/E20-1</f>
        <v>0.4419158455584582</v>
      </c>
      <c r="H20" s="29">
        <f>+C20/E20-1</f>
        <v>0.4419158455584582</v>
      </c>
      <c r="I20" s="29">
        <f>+C20/$C$28</f>
        <v>0.14994393571381676</v>
      </c>
      <c r="J20" s="31">
        <f>+E20-C20</f>
        <v>-19805746.542661749</v>
      </c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9"/>
      <c r="Y20" s="39"/>
    </row>
    <row r="21" spans="2:25" s="33" customFormat="1" ht="15.75" thickBot="1" x14ac:dyDescent="0.25">
      <c r="B21" s="25" t="s">
        <v>13</v>
      </c>
      <c r="C21" s="42">
        <f>SUM(C18:C20)</f>
        <v>366744290.97804141</v>
      </c>
      <c r="D21" s="43"/>
      <c r="E21" s="42">
        <f>SUM(E18:E20)</f>
        <v>328564352.61449993</v>
      </c>
      <c r="F21" s="37"/>
      <c r="G21" s="29"/>
      <c r="H21" s="29">
        <f t="shared" ref="H21:H46" si="0">+C21/E21-1</f>
        <v>0.116202314888181</v>
      </c>
      <c r="I21" s="29"/>
      <c r="J21" s="31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9"/>
    </row>
    <row r="22" spans="2:25" s="33" customFormat="1" x14ac:dyDescent="0.2">
      <c r="B22" s="25"/>
      <c r="C22" s="44"/>
      <c r="D22" s="45"/>
      <c r="E22" s="44"/>
      <c r="F22" s="37"/>
      <c r="G22" s="29"/>
      <c r="H22" s="29"/>
      <c r="I22" s="29"/>
      <c r="J22" s="31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9"/>
    </row>
    <row r="23" spans="2:25" s="33" customFormat="1" x14ac:dyDescent="0.2">
      <c r="B23" s="25" t="s">
        <v>14</v>
      </c>
      <c r="C23" s="44"/>
      <c r="D23" s="45"/>
      <c r="E23" s="44"/>
      <c r="F23" s="37"/>
      <c r="G23" s="29"/>
      <c r="H23" s="29"/>
      <c r="I23" s="29"/>
      <c r="J23" s="31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9"/>
    </row>
    <row r="24" spans="2:25" s="33" customFormat="1" x14ac:dyDescent="0.2">
      <c r="B24" s="34" t="s">
        <v>15</v>
      </c>
      <c r="C24" s="46">
        <f>+'[2]Tabla MARZO 2022'!D376</f>
        <v>62735811.922915109</v>
      </c>
      <c r="D24" s="36"/>
      <c r="E24" s="46">
        <f>+'[2]Tabla MARZO 2022'!C376</f>
        <v>63887868.761051223</v>
      </c>
      <c r="F24" s="37">
        <f>+C24/$C$28</f>
        <v>0.14556362810850984</v>
      </c>
      <c r="G24" s="29">
        <f>+C24/E24-1</f>
        <v>-1.8032481916793186E-2</v>
      </c>
      <c r="H24" s="29">
        <f t="shared" si="0"/>
        <v>-1.8032481916793186E-2</v>
      </c>
      <c r="I24" s="29">
        <f>+C24/$C$28</f>
        <v>0.14556362810850984</v>
      </c>
      <c r="J24" s="31">
        <f>+E24-C24</f>
        <v>1152056.8381361142</v>
      </c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9"/>
      <c r="Y24" s="39"/>
    </row>
    <row r="25" spans="2:25" s="33" customFormat="1" x14ac:dyDescent="0.2">
      <c r="B25" s="34" t="s">
        <v>16</v>
      </c>
      <c r="C25" s="35">
        <f>+'[2]Tabla MARZO 2022'!D391</f>
        <v>1505389.4100000029</v>
      </c>
      <c r="D25" s="36"/>
      <c r="E25" s="35">
        <f>+'[2]Tabla MARZO 2022'!C391</f>
        <v>1505389.4100000029</v>
      </c>
      <c r="F25" s="37">
        <f>+C25/$C$28</f>
        <v>3.4929004267128852E-3</v>
      </c>
      <c r="G25" s="29">
        <f>+C25/E25-1</f>
        <v>0</v>
      </c>
      <c r="H25" s="29">
        <f t="shared" si="0"/>
        <v>0</v>
      </c>
      <c r="I25" s="29">
        <f>+C25/$C$28</f>
        <v>3.4929004267128852E-3</v>
      </c>
      <c r="J25" s="31">
        <f>+E25-C25</f>
        <v>0</v>
      </c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9"/>
    </row>
    <row r="26" spans="2:25" s="33" customFormat="1" x14ac:dyDescent="0.2">
      <c r="B26" s="25" t="s">
        <v>17</v>
      </c>
      <c r="C26" s="44">
        <f>SUM(C24:C25)</f>
        <v>64241201.332915112</v>
      </c>
      <c r="D26" s="45"/>
      <c r="E26" s="44">
        <f>SUM(E24:E25)</f>
        <v>65393258.171051227</v>
      </c>
      <c r="F26" s="37"/>
      <c r="G26" s="29"/>
      <c r="H26" s="29">
        <f t="shared" si="0"/>
        <v>-1.7617364088552412E-2</v>
      </c>
      <c r="I26" s="29">
        <f>+C26/$C$28</f>
        <v>0.14905652853522275</v>
      </c>
      <c r="J26" s="31">
        <f>+E26-C26</f>
        <v>1152056.8381361142</v>
      </c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9"/>
    </row>
    <row r="27" spans="2:25" s="33" customFormat="1" x14ac:dyDescent="0.2">
      <c r="B27" s="25"/>
      <c r="C27" s="44"/>
      <c r="D27" s="45"/>
      <c r="E27" s="44"/>
      <c r="F27" s="37"/>
      <c r="G27" s="29"/>
      <c r="H27" s="29"/>
      <c r="I27" s="29"/>
      <c r="J27" s="31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9"/>
    </row>
    <row r="28" spans="2:25" s="33" customFormat="1" ht="15.75" thickBot="1" x14ac:dyDescent="0.25">
      <c r="B28" s="25" t="s">
        <v>18</v>
      </c>
      <c r="C28" s="42">
        <f>+C26+C21</f>
        <v>430985492.31095654</v>
      </c>
      <c r="D28" s="43"/>
      <c r="E28" s="42">
        <f>+E26+E21</f>
        <v>393957610.78555113</v>
      </c>
      <c r="F28" s="37">
        <f>+C28/$C$28</f>
        <v>1</v>
      </c>
      <c r="G28" s="29">
        <f>+C28/E28-1</f>
        <v>9.3989506768435982E-2</v>
      </c>
      <c r="H28" s="47">
        <f t="shared" si="0"/>
        <v>9.3989506768435982E-2</v>
      </c>
      <c r="I28" s="29"/>
      <c r="J28" s="31">
        <f>+E28-C28</f>
        <v>-37027881.525405407</v>
      </c>
      <c r="K28" s="32">
        <f>+C21/C34</f>
        <v>1.1749116956525041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9"/>
      <c r="Y28" s="39"/>
    </row>
    <row r="29" spans="2:25" s="33" customFormat="1" x14ac:dyDescent="0.2">
      <c r="B29" s="73" t="s">
        <v>19</v>
      </c>
      <c r="C29" s="26"/>
      <c r="D29" s="27"/>
      <c r="E29" s="26"/>
      <c r="F29" s="37"/>
      <c r="G29" s="29"/>
      <c r="H29" s="29"/>
      <c r="I29" s="29"/>
      <c r="J29" s="31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9"/>
    </row>
    <row r="30" spans="2:25" s="33" customFormat="1" x14ac:dyDescent="0.2">
      <c r="B30" s="73"/>
      <c r="C30" s="35"/>
      <c r="D30" s="36"/>
      <c r="E30" s="35"/>
      <c r="F30" s="37"/>
      <c r="G30" s="29"/>
      <c r="H30" s="29"/>
      <c r="I30" s="29"/>
      <c r="J30" s="31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9"/>
    </row>
    <row r="31" spans="2:25" s="33" customFormat="1" x14ac:dyDescent="0.2">
      <c r="B31" s="34" t="s">
        <v>20</v>
      </c>
      <c r="C31" s="48">
        <f>+'[2]Tabla MARZO 2022'!D476</f>
        <v>247746317.96140826</v>
      </c>
      <c r="D31" s="49"/>
      <c r="E31" s="48">
        <f>+'[2]Tabla MARZO 2022'!C476</f>
        <v>216831041.19999999</v>
      </c>
      <c r="F31" s="37">
        <f>+C31/$C$40</f>
        <v>0.77787009031047161</v>
      </c>
      <c r="G31" s="29">
        <f>+C31/E31-1</f>
        <v>0.14257772591191276</v>
      </c>
      <c r="H31" s="29">
        <f t="shared" si="0"/>
        <v>0.14257772591191276</v>
      </c>
      <c r="I31" s="29">
        <f>+C31/$C$40</f>
        <v>0.77787009031047161</v>
      </c>
      <c r="J31" s="31">
        <f>+E31-C31</f>
        <v>-30915276.761408269</v>
      </c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9"/>
      <c r="Y31" s="39"/>
    </row>
    <row r="32" spans="2:25" s="33" customFormat="1" x14ac:dyDescent="0.2">
      <c r="B32" s="34" t="s">
        <v>21</v>
      </c>
      <c r="C32" s="50">
        <f>+'[2]Tabla MARZO 2022'!D453</f>
        <v>60040141.235234417</v>
      </c>
      <c r="D32" s="51"/>
      <c r="E32" s="50">
        <f>+'[2]Tabla MARZO 2022'!C453</f>
        <v>53012877.011148997</v>
      </c>
      <c r="F32" s="37">
        <f>+C32/$C$40</f>
        <v>0.18851311482328595</v>
      </c>
      <c r="G32" s="29">
        <f>+C32/E32-1</f>
        <v>0.13255768447744365</v>
      </c>
      <c r="H32" s="29">
        <f t="shared" si="0"/>
        <v>0.13255768447744365</v>
      </c>
      <c r="I32" s="29">
        <f>+C32/$C$40</f>
        <v>0.18851311482328595</v>
      </c>
      <c r="J32" s="31">
        <f>+E32-C32</f>
        <v>-7027264.2240854204</v>
      </c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9"/>
      <c r="Y32" s="39"/>
    </row>
    <row r="33" spans="2:25" s="33" customFormat="1" ht="17.25" x14ac:dyDescent="0.2">
      <c r="B33" s="34" t="s">
        <v>22</v>
      </c>
      <c r="C33" s="52">
        <f>+'[2]Tabla MARZO 2022'!D508</f>
        <v>4359800.25</v>
      </c>
      <c r="D33" s="53"/>
      <c r="E33" s="52">
        <f>+'[2]Tabla MARZO 2022'!C508</f>
        <v>4359800.25</v>
      </c>
      <c r="F33" s="37">
        <f>+C33/$C$40</f>
        <v>1.3688833973836868E-2</v>
      </c>
      <c r="G33" s="29">
        <f>+C33/E33-1</f>
        <v>0</v>
      </c>
      <c r="H33" s="29">
        <f t="shared" si="0"/>
        <v>0</v>
      </c>
      <c r="I33" s="29">
        <f>+C33/$C$40</f>
        <v>1.3688833973836868E-2</v>
      </c>
      <c r="J33" s="31">
        <f>+E33-C33</f>
        <v>0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9"/>
    </row>
    <row r="34" spans="2:25" s="33" customFormat="1" x14ac:dyDescent="0.2">
      <c r="B34" s="25" t="s">
        <v>23</v>
      </c>
      <c r="C34" s="54">
        <f>SUM(C31:C33)</f>
        <v>312146259.4466427</v>
      </c>
      <c r="D34" s="55"/>
      <c r="E34" s="54">
        <f>SUM(E31:E33)</f>
        <v>274203718.46114898</v>
      </c>
      <c r="F34" s="37"/>
      <c r="G34" s="29"/>
      <c r="H34" s="47">
        <f>+C34/E34-1</f>
        <v>0.13837354649466449</v>
      </c>
      <c r="I34" s="29"/>
      <c r="J34" s="31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9"/>
    </row>
    <row r="35" spans="2:25" s="33" customFormat="1" x14ac:dyDescent="0.2">
      <c r="B35" s="25"/>
      <c r="C35" s="54"/>
      <c r="D35" s="55"/>
      <c r="E35" s="54"/>
      <c r="F35" s="37"/>
      <c r="G35" s="29"/>
      <c r="H35" s="29"/>
      <c r="I35" s="29"/>
      <c r="J35" s="31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9"/>
    </row>
    <row r="36" spans="2:25" s="33" customFormat="1" x14ac:dyDescent="0.2">
      <c r="B36" s="25" t="s">
        <v>24</v>
      </c>
      <c r="C36" s="48"/>
      <c r="D36" s="49"/>
      <c r="E36" s="48"/>
      <c r="F36" s="37"/>
      <c r="G36" s="29"/>
      <c r="H36" s="29"/>
      <c r="I36" s="29"/>
      <c r="J36" s="31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9"/>
    </row>
    <row r="37" spans="2:25" s="33" customFormat="1" x14ac:dyDescent="0.2">
      <c r="B37" s="34" t="s">
        <v>25</v>
      </c>
      <c r="C37" s="48">
        <f>+'[2]Tabla MARZO 2022'!D525</f>
        <v>6346919.6168757323</v>
      </c>
      <c r="D37" s="49"/>
      <c r="E37" s="48">
        <f>+'[2]Tabla MARZO 2022'!C525</f>
        <v>6338722.6200000001</v>
      </c>
      <c r="F37" s="37">
        <f>+C37/$C$40</f>
        <v>1.9927960892405613E-2</v>
      </c>
      <c r="G37" s="29">
        <f>+C37/E37-1</f>
        <v>1.2931622610947713E-3</v>
      </c>
      <c r="H37" s="29">
        <f t="shared" si="0"/>
        <v>1.2931622610947713E-3</v>
      </c>
      <c r="I37" s="29">
        <f>+C31/C40</f>
        <v>0.77787009031047161</v>
      </c>
      <c r="J37" s="31">
        <f>+E37-C37</f>
        <v>-8196.9968757322058</v>
      </c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9"/>
      <c r="Y37" s="39"/>
    </row>
    <row r="38" spans="2:25" s="33" customFormat="1" x14ac:dyDescent="0.2">
      <c r="B38" s="25" t="s">
        <v>26</v>
      </c>
      <c r="C38" s="54">
        <f>+C37</f>
        <v>6346919.6168757323</v>
      </c>
      <c r="D38" s="55"/>
      <c r="E38" s="54">
        <f>SUM(E37)</f>
        <v>6338722.6200000001</v>
      </c>
      <c r="F38" s="37"/>
      <c r="G38" s="29"/>
      <c r="H38" s="29">
        <f t="shared" si="0"/>
        <v>1.2931622610947713E-3</v>
      </c>
      <c r="I38" s="29"/>
      <c r="J38" s="31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9"/>
    </row>
    <row r="39" spans="2:25" s="33" customFormat="1" x14ac:dyDescent="0.2">
      <c r="B39" s="25"/>
      <c r="C39" s="54"/>
      <c r="D39" s="55"/>
      <c r="E39" s="54"/>
      <c r="F39" s="37"/>
      <c r="G39" s="29"/>
      <c r="H39" s="29"/>
      <c r="I39" s="29"/>
      <c r="J39" s="31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9"/>
    </row>
    <row r="40" spans="2:25" s="33" customFormat="1" x14ac:dyDescent="0.2">
      <c r="B40" s="25" t="s">
        <v>27</v>
      </c>
      <c r="C40" s="54">
        <f>+C34+C38</f>
        <v>318493179.0635184</v>
      </c>
      <c r="D40" s="55"/>
      <c r="E40" s="54">
        <f>+E34+E38</f>
        <v>280542441.08114898</v>
      </c>
      <c r="F40" s="37"/>
      <c r="G40" s="29">
        <f>+C40/E40-1</f>
        <v>0.13527628060879349</v>
      </c>
      <c r="H40" s="29">
        <f t="shared" si="0"/>
        <v>0.13527628060879349</v>
      </c>
      <c r="I40" s="29"/>
      <c r="J40" s="31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9"/>
      <c r="Y40" s="39"/>
    </row>
    <row r="41" spans="2:25" s="33" customFormat="1" x14ac:dyDescent="0.2">
      <c r="B41" s="25"/>
      <c r="C41" s="54"/>
      <c r="D41" s="55"/>
      <c r="E41" s="54"/>
      <c r="F41" s="37"/>
      <c r="G41" s="29"/>
      <c r="H41" s="29"/>
      <c r="I41" s="29"/>
      <c r="J41" s="31">
        <f>+C40/C45</f>
        <v>2.8312439273111174</v>
      </c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9"/>
    </row>
    <row r="42" spans="2:25" s="33" customFormat="1" x14ac:dyDescent="0.2">
      <c r="B42" s="25" t="s">
        <v>28</v>
      </c>
      <c r="C42" s="48"/>
      <c r="D42" s="49"/>
      <c r="E42" s="48"/>
      <c r="F42" s="37"/>
      <c r="G42" s="29"/>
      <c r="H42" s="29"/>
      <c r="I42" s="29"/>
      <c r="J42" s="31"/>
      <c r="K42" s="32">
        <f>+E40/E45</f>
        <v>2.4735883313415252</v>
      </c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9"/>
    </row>
    <row r="43" spans="2:25" s="33" customFormat="1" x14ac:dyDescent="0.2">
      <c r="B43" s="56" t="s">
        <v>29</v>
      </c>
      <c r="C43" s="57">
        <v>113415170</v>
      </c>
      <c r="D43" s="57"/>
      <c r="E43" s="50">
        <f>+'[2]NOTAS DEL MES'!E360</f>
        <v>126116328.33919895</v>
      </c>
      <c r="F43" s="58"/>
      <c r="G43" s="28"/>
      <c r="H43" s="29">
        <f t="shared" si="0"/>
        <v>-0.10070986450730046</v>
      </c>
      <c r="I43" s="29"/>
      <c r="J43" s="31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9"/>
    </row>
    <row r="44" spans="2:25" s="33" customFormat="1" x14ac:dyDescent="0.2">
      <c r="B44" s="56" t="s">
        <v>30</v>
      </c>
      <c r="C44" s="50">
        <f>+'[2]Est. de Rendimiento MES'!C47</f>
        <v>-922856.64217603148</v>
      </c>
      <c r="D44" s="51"/>
      <c r="E44" s="50">
        <f>+'[2]NOTAS DEL MES'!E364</f>
        <v>-12701158.350504965</v>
      </c>
      <c r="F44" s="58"/>
      <c r="G44" s="28"/>
      <c r="H44" s="29">
        <f t="shared" si="0"/>
        <v>-0.92734074981914216</v>
      </c>
      <c r="I44" s="29"/>
      <c r="J44" s="31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9"/>
    </row>
    <row r="45" spans="2:25" s="33" customFormat="1" x14ac:dyDescent="0.2">
      <c r="B45" s="25" t="s">
        <v>31</v>
      </c>
      <c r="C45" s="59">
        <f>SUM(C43:C44)</f>
        <v>112492313.35782397</v>
      </c>
      <c r="D45" s="57"/>
      <c r="E45" s="59">
        <f>SUM(E43:E44)</f>
        <v>113415169.98869398</v>
      </c>
      <c r="F45" s="58"/>
      <c r="G45" s="28"/>
      <c r="H45" s="29">
        <f t="shared" si="0"/>
        <v>-8.1369770107651007E-3</v>
      </c>
      <c r="I45" s="29"/>
      <c r="J45" s="31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9"/>
    </row>
    <row r="46" spans="2:25" s="33" customFormat="1" ht="15.75" thickBot="1" x14ac:dyDescent="0.25">
      <c r="B46" s="60" t="s">
        <v>32</v>
      </c>
      <c r="C46" s="61">
        <f>+C40+C45</f>
        <v>430985492.42134237</v>
      </c>
      <c r="D46" s="62"/>
      <c r="E46" s="61">
        <f>+E40+E45</f>
        <v>393957611.06984293</v>
      </c>
      <c r="F46" s="58"/>
      <c r="G46" s="28"/>
      <c r="H46" s="29">
        <f t="shared" si="0"/>
        <v>9.3989506259177125E-2</v>
      </c>
      <c r="I46" s="29"/>
      <c r="J46" s="31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9"/>
    </row>
    <row r="47" spans="2:25" s="33" customFormat="1" ht="15.75" hidden="1" thickTop="1" x14ac:dyDescent="0.2">
      <c r="B47" s="17"/>
      <c r="C47" s="63">
        <f>+C46-C28</f>
        <v>0.11038583517074585</v>
      </c>
      <c r="D47" s="64"/>
      <c r="E47" s="63">
        <f>+E46-E28</f>
        <v>0.28429180383682251</v>
      </c>
      <c r="F47" s="58"/>
      <c r="G47" s="28"/>
      <c r="H47" s="28"/>
      <c r="I47" s="29"/>
      <c r="J47" s="31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9"/>
    </row>
    <row r="48" spans="2:25" s="33" customFormat="1" hidden="1" thickTop="1" x14ac:dyDescent="0.2">
      <c r="B48" s="65"/>
      <c r="C48" s="66">
        <f>+C46-C28</f>
        <v>0.11038583517074585</v>
      </c>
      <c r="D48" s="67"/>
      <c r="E48" s="68"/>
      <c r="F48" s="28"/>
      <c r="G48" s="28"/>
      <c r="H48" s="28"/>
      <c r="I48" s="29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9"/>
    </row>
    <row r="49" spans="2:23" s="33" customFormat="1" thickTop="1" x14ac:dyDescent="0.2">
      <c r="B49" s="65"/>
      <c r="C49" s="66">
        <f>+C28-C46</f>
        <v>-0.11038583517074585</v>
      </c>
      <c r="D49" s="67"/>
      <c r="E49" s="66">
        <f>+E28-E46</f>
        <v>-0.28429180383682251</v>
      </c>
      <c r="F49" s="28"/>
      <c r="G49" s="28"/>
      <c r="H49" s="28"/>
      <c r="I49" s="29"/>
      <c r="J49" s="31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</row>
    <row r="50" spans="2:23" s="33" customFormat="1" ht="14.25" x14ac:dyDescent="0.2">
      <c r="B50" s="65"/>
      <c r="C50" s="66"/>
      <c r="D50" s="67"/>
      <c r="E50" s="69"/>
      <c r="F50" s="28"/>
      <c r="G50" s="28"/>
      <c r="H50" s="28"/>
      <c r="I50" s="29"/>
      <c r="J50" s="31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</row>
    <row r="51" spans="2:23" s="33" customFormat="1" ht="14.25" x14ac:dyDescent="0.2">
      <c r="B51" s="65"/>
      <c r="C51" s="66"/>
      <c r="D51" s="67"/>
      <c r="E51" s="70"/>
      <c r="F51" s="28"/>
      <c r="G51" s="28"/>
      <c r="H51" s="28"/>
      <c r="I51" s="29"/>
      <c r="J51" s="31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</row>
    <row r="52" spans="2:23" s="33" customFormat="1" ht="14.25" x14ac:dyDescent="0.2">
      <c r="B52" s="65"/>
      <c r="C52" s="66"/>
      <c r="D52" s="67"/>
      <c r="E52" s="68"/>
      <c r="F52" s="28"/>
      <c r="G52" s="28"/>
      <c r="H52" s="28"/>
      <c r="I52" s="29"/>
      <c r="J52" s="31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2:23" s="33" customFormat="1" ht="14.25" x14ac:dyDescent="0.2">
      <c r="B53" s="65"/>
      <c r="C53" s="66"/>
      <c r="D53" s="67"/>
      <c r="E53" s="68"/>
      <c r="F53" s="28"/>
      <c r="G53" s="28"/>
      <c r="H53" s="28"/>
      <c r="I53" s="29"/>
      <c r="J53" s="31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2:23" s="33" customFormat="1" ht="14.25" x14ac:dyDescent="0.2">
      <c r="B54" s="65"/>
      <c r="C54" s="66"/>
      <c r="D54" s="67"/>
      <c r="E54" s="68"/>
      <c r="F54" s="28"/>
      <c r="G54" s="28"/>
      <c r="H54" s="28"/>
      <c r="I54" s="29"/>
      <c r="J54" s="31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2:23" s="33" customFormat="1" ht="14.25" x14ac:dyDescent="0.2">
      <c r="B55" s="65"/>
      <c r="C55" s="66"/>
      <c r="D55" s="67"/>
      <c r="E55" s="68"/>
      <c r="F55" s="28"/>
      <c r="G55" s="28"/>
      <c r="H55" s="28"/>
      <c r="I55" s="29"/>
      <c r="J55" s="31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2:23" s="33" customFormat="1" ht="14.25" x14ac:dyDescent="0.2">
      <c r="B56" s="65"/>
      <c r="C56" s="66"/>
      <c r="D56" s="67"/>
      <c r="E56" s="68"/>
      <c r="F56" s="28"/>
      <c r="G56" s="28"/>
      <c r="H56" s="28"/>
      <c r="I56" s="29"/>
      <c r="J56" s="31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2:23" s="33" customFormat="1" x14ac:dyDescent="0.25">
      <c r="B57" s="1"/>
      <c r="C57" s="71"/>
      <c r="D57" s="72"/>
      <c r="E57" s="2"/>
      <c r="F57" s="28"/>
      <c r="G57" s="28"/>
      <c r="H57" s="28"/>
      <c r="I57" s="29"/>
      <c r="J57" s="31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2:23" s="33" customFormat="1" x14ac:dyDescent="0.25">
      <c r="B58" s="1"/>
      <c r="C58" s="2"/>
      <c r="D58" s="3"/>
      <c r="E58" s="2"/>
      <c r="F58" s="28"/>
      <c r="G58" s="28"/>
      <c r="H58" s="28"/>
      <c r="I58" s="29"/>
      <c r="J58" s="31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75" spans="2:2" x14ac:dyDescent="0.25">
      <c r="B75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1" orientation="portrait" errors="NA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Situación MES</vt:lpstr>
      <vt:lpstr>Hoja1</vt:lpstr>
      <vt:lpstr>'Estado de Situación MES'!Área_de_impresión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Anel Sandra Paredes Grullón</cp:lastModifiedBy>
  <dcterms:created xsi:type="dcterms:W3CDTF">2022-07-15T17:34:34Z</dcterms:created>
  <dcterms:modified xsi:type="dcterms:W3CDTF">2022-07-19T16:35:27Z</dcterms:modified>
</cp:coreProperties>
</file>