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16815" windowHeight="7950"/>
  </bookViews>
  <sheets>
    <sheet name="Estado de Situación Comparat" sheetId="2" r:id="rId1"/>
    <sheet name="Hoja1" sheetId="1" state="hidden" r:id="rId2"/>
  </sheets>
  <externalReferences>
    <externalReference r:id="rId3"/>
    <externalReference r:id="rId4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0">'Estado de Situación Comparat'!$A$1:$I$77</definedName>
    <definedName name="copia">#REF!</definedName>
    <definedName name="ddd">#REF!</definedName>
    <definedName name="dddd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>#REF!</definedName>
    <definedName name="Región">'[1]Criterios - No tocar'!$B$1:$K$1</definedName>
    <definedName name="Trimestre">'[1]Criterios - No tocar'!$M$2:$M$6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1" i="2" l="1"/>
  <c r="E43" i="2"/>
  <c r="C43" i="2"/>
  <c r="C44" i="2" s="1"/>
  <c r="E42" i="2"/>
  <c r="F42" i="2" s="1"/>
  <c r="E37" i="2"/>
  <c r="E36" i="2"/>
  <c r="C36" i="2"/>
  <c r="G36" i="2" s="1"/>
  <c r="E32" i="2"/>
  <c r="C32" i="2"/>
  <c r="G32" i="2" s="1"/>
  <c r="E31" i="2"/>
  <c r="C31" i="2"/>
  <c r="G31" i="2" s="1"/>
  <c r="E30" i="2"/>
  <c r="E33" i="2" s="1"/>
  <c r="E39" i="2" s="1"/>
  <c r="C30" i="2"/>
  <c r="G30" i="2" s="1"/>
  <c r="C25" i="2"/>
  <c r="G25" i="2" s="1"/>
  <c r="G24" i="2"/>
  <c r="F24" i="2"/>
  <c r="H23" i="2"/>
  <c r="E23" i="2"/>
  <c r="E25" i="2" s="1"/>
  <c r="C23" i="2"/>
  <c r="G23" i="2" s="1"/>
  <c r="E19" i="2"/>
  <c r="F19" i="2" s="1"/>
  <c r="C19" i="2"/>
  <c r="G19" i="2" s="1"/>
  <c r="E18" i="2"/>
  <c r="F18" i="2" s="1"/>
  <c r="C18" i="2"/>
  <c r="G18" i="2" s="1"/>
  <c r="E17" i="2"/>
  <c r="G17" i="2" s="1"/>
  <c r="C17" i="2"/>
  <c r="C20" i="2" s="1"/>
  <c r="B8" i="2"/>
  <c r="E45" i="2" l="1"/>
  <c r="G20" i="2"/>
  <c r="E20" i="2"/>
  <c r="E27" i="2" s="1"/>
  <c r="C37" i="2"/>
  <c r="G37" i="2" s="1"/>
  <c r="F43" i="2"/>
  <c r="F31" i="2"/>
  <c r="C27" i="2"/>
  <c r="F32" i="2"/>
  <c r="G43" i="2"/>
  <c r="F23" i="2"/>
  <c r="F25" i="2" s="1"/>
  <c r="F27" i="2" s="1"/>
  <c r="F30" i="2"/>
  <c r="F33" i="2" s="1"/>
  <c r="F36" i="2"/>
  <c r="F37" i="2" s="1"/>
  <c r="G42" i="2"/>
  <c r="F17" i="2"/>
  <c r="F20" i="2" s="1"/>
  <c r="C33" i="2"/>
  <c r="E44" i="2"/>
  <c r="F44" i="2" s="1"/>
  <c r="F39" i="2" l="1"/>
  <c r="G27" i="2"/>
  <c r="G33" i="2"/>
  <c r="C39" i="2"/>
  <c r="G39" i="2" l="1"/>
  <c r="C45" i="2"/>
  <c r="F45" i="2" s="1"/>
</calcChain>
</file>

<file path=xl/sharedStrings.xml><?xml version="1.0" encoding="utf-8"?>
<sst xmlns="http://schemas.openxmlformats.org/spreadsheetml/2006/main" count="33" uniqueCount="33">
  <si>
    <t>SERVICIO NACIONAL DE SALUD</t>
  </si>
  <si>
    <t>INSTITUTO NACIONAL DEL CÁNCER ROSA EMILIA SÁNCHEZ PÉREZ DE TAVARES</t>
  </si>
  <si>
    <t>INCART</t>
  </si>
  <si>
    <t>ESTADO DE SITUACION FINANCIERA</t>
  </si>
  <si>
    <t>(Valores expresados en pesos dominicanos-RD$)</t>
  </si>
  <si>
    <t>Variación</t>
  </si>
  <si>
    <t>Activos</t>
  </si>
  <si>
    <t>Activos corrientes</t>
  </si>
  <si>
    <t xml:space="preserve">Efectivo y equivalente de efectivo (Notas 7) </t>
  </si>
  <si>
    <t>indicadores de liquidez</t>
  </si>
  <si>
    <t>Cuenta por cobrar a corto plazo (Notas 8)</t>
  </si>
  <si>
    <t xml:space="preserve"> Inventarios (Nota 9)</t>
  </si>
  <si>
    <t>A/P</t>
  </si>
  <si>
    <t>Total activos corrientes</t>
  </si>
  <si>
    <t>Activos no corrientes</t>
  </si>
  <si>
    <t>Propiedad, planta y equipo neto (Nota 10)</t>
  </si>
  <si>
    <t xml:space="preserve"> Activos intangibles (Nota 11)</t>
  </si>
  <si>
    <t>Total activos no corrientes</t>
  </si>
  <si>
    <t>Total activos</t>
  </si>
  <si>
    <t>Pasivos   Pasivos corrientes</t>
  </si>
  <si>
    <t>Cuentas por pagar a corto plazo (Nota 12)</t>
  </si>
  <si>
    <t xml:space="preserve">Retenciones y acumulaciones por pagar (Nota 13) </t>
  </si>
  <si>
    <t>Otros pasivos corrientes (Nota 14)</t>
  </si>
  <si>
    <t>Total pasivos corrientes</t>
  </si>
  <si>
    <t>Pasivos no corrientes</t>
  </si>
  <si>
    <t xml:space="preserve"> Otros pasivos no corrientes (Nota 15)</t>
  </si>
  <si>
    <t>Total pasivos no corrientes</t>
  </si>
  <si>
    <t>Total pasivos</t>
  </si>
  <si>
    <t>Activos Netos/Patrimonio (Notas 16 y 17)</t>
  </si>
  <si>
    <t>Resultados positivos (ahorro)/negativo (desahorro) NOTA 16</t>
  </si>
  <si>
    <t xml:space="preserve">  Resultado acumulado (Nota 17)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</si>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</sst>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-* #,##0.00\ _€_-;\-* #,##0.00\ _€_-;_-* &quot;-&quot;??\ _€_-;_-@_-"/>
    <numFmt numFmtId="166" formatCode="_-* #,##0\ _€_-;\-* #,##0\ _€_-;_-* &quot;-&quot;??\ _€_-;_-@_-"/>
    <numFmt numFmtId="167" formatCode="_-* #,##0.0\ _€_-;\-* #,##0.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Verdana"/>
      <family val="2"/>
    </font>
    <font>
      <sz val="14"/>
      <color theme="1"/>
      <name val="Verdana"/>
      <family val="2"/>
    </font>
    <font>
      <b/>
      <sz val="14"/>
      <color rgb="FF231F20"/>
      <name val="Verdana"/>
      <family val="2"/>
    </font>
    <font>
      <sz val="14"/>
      <color rgb="FF231F20"/>
      <name val="Verdana"/>
      <family val="2"/>
    </font>
    <font>
      <b/>
      <sz val="14"/>
      <color theme="1"/>
      <name val="Verdana"/>
      <family val="2"/>
    </font>
    <font>
      <sz val="14"/>
      <color rgb="FFFF0000"/>
      <name val="Verdana"/>
      <family val="2"/>
    </font>
    <font>
      <b/>
      <u/>
      <sz val="14"/>
      <color rgb="FF231F20"/>
      <name val="Verdana"/>
      <family val="2"/>
    </font>
    <font>
      <sz val="14"/>
      <name val="Verdana"/>
      <family val="2"/>
    </font>
    <font>
      <b/>
      <u/>
      <sz val="14"/>
      <name val="Verdana"/>
      <family val="2"/>
    </font>
    <font>
      <b/>
      <sz val="14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 applyAlignment="1">
      <alignment horizontal="center"/>
    </xf>
    <xf numFmtId="164" fontId="3" fillId="0" borderId="0" xfId="1" applyNumberFormat="1" applyFont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/>
    <xf numFmtId="165" fontId="3" fillId="0" borderId="0" xfId="2" applyFont="1" applyFill="1"/>
    <xf numFmtId="0" fontId="2" fillId="0" borderId="0" xfId="0" applyFont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Border="1" applyAlignment="1"/>
    <xf numFmtId="165" fontId="3" fillId="0" borderId="0" xfId="2" applyFont="1" applyFill="1" applyAlignment="1"/>
    <xf numFmtId="0" fontId="3" fillId="0" borderId="0" xfId="0" applyFont="1" applyAlignment="1"/>
    <xf numFmtId="0" fontId="2" fillId="0" borderId="0" xfId="0" applyFont="1" applyAlignment="1">
      <alignment horizontal="right"/>
    </xf>
    <xf numFmtId="0" fontId="2" fillId="2" borderId="0" xfId="0" applyFont="1" applyFill="1" applyBorder="1" applyAlignment="1">
      <alignment horizontal="right"/>
    </xf>
    <xf numFmtId="165" fontId="2" fillId="0" borderId="0" xfId="2" applyFont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2" borderId="0" xfId="0" applyFont="1" applyFill="1" applyBorder="1" applyAlignment="1">
      <alignment horizontal="right"/>
    </xf>
    <xf numFmtId="165" fontId="3" fillId="0" borderId="0" xfId="2" applyFont="1" applyBorder="1" applyAlignment="1">
      <alignment horizontal="right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165" fontId="3" fillId="0" borderId="0" xfId="2" applyFont="1" applyBorder="1" applyAlignment="1">
      <alignment horizontal="right" vertical="center" wrapText="1"/>
    </xf>
    <xf numFmtId="164" fontId="5" fillId="0" borderId="0" xfId="1" applyNumberFormat="1" applyFont="1" applyAlignment="1">
      <alignment vertical="center" wrapText="1"/>
    </xf>
    <xf numFmtId="0" fontId="3" fillId="0" borderId="0" xfId="0" applyFont="1" applyFill="1" applyAlignme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66" fontId="3" fillId="0" borderId="0" xfId="2" applyNumberFormat="1" applyFont="1" applyAlignment="1">
      <alignment horizontal="right" vertical="center" wrapText="1"/>
    </xf>
    <xf numFmtId="166" fontId="5" fillId="2" borderId="0" xfId="2" applyNumberFormat="1" applyFont="1" applyFill="1" applyBorder="1" applyAlignment="1">
      <alignment horizontal="right" vertical="center" wrapText="1"/>
    </xf>
    <xf numFmtId="166" fontId="5" fillId="0" borderId="0" xfId="2" applyNumberFormat="1" applyFont="1" applyBorder="1" applyAlignment="1">
      <alignment horizontal="right" vertical="center" wrapText="1"/>
    </xf>
    <xf numFmtId="165" fontId="3" fillId="0" borderId="0" xfId="0" applyNumberFormat="1" applyFont="1" applyAlignment="1">
      <alignment horizontal="center"/>
    </xf>
    <xf numFmtId="166" fontId="3" fillId="0" borderId="0" xfId="0" applyNumberFormat="1" applyFont="1"/>
    <xf numFmtId="43" fontId="3" fillId="0" borderId="0" xfId="0" applyNumberFormat="1" applyFont="1" applyFill="1"/>
    <xf numFmtId="166" fontId="3" fillId="0" borderId="0" xfId="0" applyNumberFormat="1" applyFont="1" applyFill="1" applyBorder="1"/>
    <xf numFmtId="43" fontId="3" fillId="0" borderId="0" xfId="0" applyNumberFormat="1" applyFont="1"/>
    <xf numFmtId="0" fontId="5" fillId="0" borderId="0" xfId="0" applyFont="1" applyAlignment="1">
      <alignment horizontal="left" vertical="center" wrapText="1"/>
    </xf>
    <xf numFmtId="166" fontId="5" fillId="0" borderId="0" xfId="2" applyNumberFormat="1" applyFont="1" applyAlignment="1">
      <alignment horizontal="right" vertical="center" wrapText="1"/>
    </xf>
    <xf numFmtId="165" fontId="3" fillId="0" borderId="0" xfId="0" applyNumberFormat="1" applyFont="1" applyFill="1" applyAlignment="1">
      <alignment horizontal="center"/>
    </xf>
    <xf numFmtId="164" fontId="3" fillId="3" borderId="0" xfId="1" applyNumberFormat="1" applyFont="1" applyFill="1"/>
    <xf numFmtId="43" fontId="6" fillId="0" borderId="0" xfId="0" applyNumberFormat="1" applyFont="1" applyFill="1"/>
    <xf numFmtId="0" fontId="7" fillId="0" borderId="0" xfId="0" applyFont="1" applyAlignment="1">
      <alignment horizontal="left" vertical="center" wrapText="1"/>
    </xf>
    <xf numFmtId="166" fontId="7" fillId="0" borderId="1" xfId="2" applyNumberFormat="1" applyFont="1" applyBorder="1" applyAlignment="1">
      <alignment horizontal="right" vertical="center" wrapText="1"/>
    </xf>
    <xf numFmtId="164" fontId="3" fillId="4" borderId="0" xfId="1" applyNumberFormat="1" applyFont="1" applyFill="1"/>
    <xf numFmtId="166" fontId="4" fillId="0" borderId="2" xfId="2" applyNumberFormat="1" applyFont="1" applyBorder="1" applyAlignment="1">
      <alignment horizontal="right" vertical="center" wrapText="1"/>
    </xf>
    <xf numFmtId="166" fontId="8" fillId="2" borderId="0" xfId="2" applyNumberFormat="1" applyFont="1" applyFill="1" applyBorder="1" applyAlignment="1">
      <alignment horizontal="right" vertical="center" wrapText="1"/>
    </xf>
    <xf numFmtId="166" fontId="8" fillId="0" borderId="0" xfId="2" applyNumberFormat="1" applyFont="1" applyAlignment="1">
      <alignment vertical="center" wrapText="1"/>
    </xf>
    <xf numFmtId="41" fontId="6" fillId="0" borderId="0" xfId="0" applyNumberFormat="1" applyFont="1" applyFill="1" applyBorder="1"/>
    <xf numFmtId="166" fontId="8" fillId="0" borderId="0" xfId="2" applyNumberFormat="1" applyFont="1" applyAlignment="1">
      <alignment horizontal="right" vertical="center" wrapText="1"/>
    </xf>
    <xf numFmtId="166" fontId="8" fillId="0" borderId="0" xfId="2" applyNumberFormat="1" applyFont="1" applyBorder="1" applyAlignment="1">
      <alignment horizontal="right" vertical="center" wrapText="1"/>
    </xf>
    <xf numFmtId="166" fontId="5" fillId="2" borderId="0" xfId="2" applyNumberFormat="1" applyFont="1" applyFill="1" applyAlignment="1">
      <alignment horizontal="right" vertical="center" wrapText="1"/>
    </xf>
    <xf numFmtId="9" fontId="3" fillId="0" borderId="0" xfId="1" applyFont="1"/>
    <xf numFmtId="165" fontId="3" fillId="0" borderId="0" xfId="2" applyFont="1" applyFill="1" applyBorder="1"/>
    <xf numFmtId="166" fontId="5" fillId="0" borderId="1" xfId="2" applyNumberFormat="1" applyFont="1" applyBorder="1" applyAlignment="1">
      <alignment horizontal="right" vertical="center" wrapText="1"/>
    </xf>
    <xf numFmtId="166" fontId="4" fillId="2" borderId="0" xfId="2" applyNumberFormat="1" applyFont="1" applyFill="1" applyBorder="1" applyAlignment="1">
      <alignment horizontal="right" vertical="center" wrapText="1"/>
    </xf>
    <xf numFmtId="165" fontId="6" fillId="0" borderId="0" xfId="2" applyFont="1" applyFill="1" applyBorder="1"/>
    <xf numFmtId="165" fontId="3" fillId="0" borderId="0" xfId="0" applyNumberFormat="1" applyFont="1"/>
    <xf numFmtId="166" fontId="4" fillId="0" borderId="0" xfId="2" applyNumberFormat="1" applyFont="1" applyBorder="1" applyAlignment="1">
      <alignment horizontal="right" vertical="center" wrapText="1"/>
    </xf>
    <xf numFmtId="165" fontId="6" fillId="0" borderId="0" xfId="2" applyFont="1" applyFill="1"/>
    <xf numFmtId="166" fontId="4" fillId="0" borderId="0" xfId="2" applyNumberFormat="1" applyFont="1" applyFill="1" applyBorder="1" applyAlignment="1">
      <alignment vertical="center" wrapText="1"/>
    </xf>
    <xf numFmtId="166" fontId="3" fillId="0" borderId="0" xfId="2" applyNumberFormat="1" applyFont="1" applyFill="1" applyAlignment="1">
      <alignment horizontal="right" vertical="center" wrapText="1"/>
    </xf>
    <xf numFmtId="166" fontId="3" fillId="2" borderId="0" xfId="2" applyNumberFormat="1" applyFont="1" applyFill="1" applyBorder="1" applyAlignment="1">
      <alignment horizontal="right" vertical="center" wrapText="1"/>
    </xf>
    <xf numFmtId="166" fontId="3" fillId="0" borderId="0" xfId="2" applyNumberFormat="1" applyFont="1" applyBorder="1" applyAlignment="1">
      <alignment horizontal="right" vertical="center" wrapText="1"/>
    </xf>
    <xf numFmtId="43" fontId="3" fillId="0" borderId="0" xfId="0" applyNumberFormat="1" applyFont="1" applyAlignment="1">
      <alignment horizontal="center"/>
    </xf>
    <xf numFmtId="166" fontId="9" fillId="2" borderId="0" xfId="2" applyNumberFormat="1" applyFont="1" applyFill="1" applyAlignment="1">
      <alignment horizontal="right" vertical="center" wrapText="1"/>
    </xf>
    <xf numFmtId="166" fontId="9" fillId="2" borderId="0" xfId="2" applyNumberFormat="1" applyFont="1" applyFill="1" applyBorder="1" applyAlignment="1">
      <alignment horizontal="right" vertical="center" wrapText="1"/>
    </xf>
    <xf numFmtId="166" fontId="3" fillId="0" borderId="0" xfId="0" applyNumberFormat="1" applyFont="1" applyAlignment="1">
      <alignment horizontal="center"/>
    </xf>
    <xf numFmtId="166" fontId="9" fillId="0" borderId="0" xfId="2" applyNumberFormat="1" applyFont="1" applyFill="1" applyBorder="1" applyAlignment="1">
      <alignment horizontal="right" vertical="center" wrapText="1"/>
    </xf>
    <xf numFmtId="165" fontId="3" fillId="0" borderId="0" xfId="2" applyFont="1" applyFill="1" applyAlignment="1">
      <alignment horizontal="center"/>
    </xf>
    <xf numFmtId="166" fontId="9" fillId="2" borderId="1" xfId="2" applyNumberFormat="1" applyFont="1" applyFill="1" applyBorder="1" applyAlignment="1">
      <alignment horizontal="right" vertical="center" wrapText="1"/>
    </xf>
    <xf numFmtId="166" fontId="3" fillId="0" borderId="1" xfId="0" applyNumberFormat="1" applyFont="1" applyBorder="1" applyAlignment="1">
      <alignment horizontal="center"/>
    </xf>
    <xf numFmtId="166" fontId="8" fillId="0" borderId="0" xfId="2" applyNumberFormat="1" applyFont="1" applyFill="1" applyBorder="1" applyAlignment="1">
      <alignment vertical="center" wrapText="1"/>
    </xf>
    <xf numFmtId="166" fontId="10" fillId="0" borderId="0" xfId="2" applyNumberFormat="1" applyFont="1" applyFill="1" applyAlignment="1">
      <alignment horizontal="right" vertical="center" wrapText="1"/>
    </xf>
    <xf numFmtId="166" fontId="10" fillId="2" borderId="0" xfId="2" applyNumberFormat="1" applyFont="1" applyFill="1" applyBorder="1" applyAlignment="1">
      <alignment horizontal="right" vertical="center" wrapText="1"/>
    </xf>
    <xf numFmtId="166" fontId="9" fillId="0" borderId="0" xfId="2" applyNumberFormat="1" applyFont="1" applyFill="1" applyAlignment="1">
      <alignment horizontal="right" vertical="center" wrapText="1"/>
    </xf>
    <xf numFmtId="165" fontId="5" fillId="0" borderId="1" xfId="2" applyFont="1" applyBorder="1" applyAlignment="1">
      <alignment horizontal="right" vertical="center" wrapText="1"/>
    </xf>
    <xf numFmtId="43" fontId="3" fillId="0" borderId="0" xfId="0" applyNumberFormat="1" applyFont="1" applyFill="1" applyBorder="1"/>
    <xf numFmtId="166" fontId="11" fillId="0" borderId="0" xfId="2" applyNumberFormat="1" applyFont="1" applyFill="1" applyBorder="1" applyAlignment="1">
      <alignment horizontal="right" vertical="center" wrapText="1"/>
    </xf>
    <xf numFmtId="166" fontId="4" fillId="0" borderId="3" xfId="2" applyNumberFormat="1" applyFont="1" applyFill="1" applyBorder="1" applyAlignment="1">
      <alignment horizontal="right" vertical="center" wrapText="1"/>
    </xf>
    <xf numFmtId="166" fontId="10" fillId="0" borderId="0" xfId="2" applyNumberFormat="1" applyFont="1" applyAlignment="1">
      <alignment vertical="center" wrapText="1"/>
    </xf>
    <xf numFmtId="166" fontId="10" fillId="0" borderId="0" xfId="2" applyNumberFormat="1" applyFont="1" applyFill="1" applyBorder="1" applyAlignment="1">
      <alignment vertical="center" wrapText="1"/>
    </xf>
    <xf numFmtId="165" fontId="7" fillId="0" borderId="0" xfId="2" applyFont="1" applyFill="1"/>
    <xf numFmtId="166" fontId="6" fillId="0" borderId="0" xfId="0" applyNumberFormat="1" applyFont="1" applyFill="1"/>
    <xf numFmtId="166" fontId="11" fillId="0" borderId="5" xfId="2" applyNumberFormat="1" applyFont="1" applyFill="1" applyBorder="1" applyAlignment="1">
      <alignment horizontal="right" vertical="center" wrapText="1"/>
    </xf>
    <xf numFmtId="166" fontId="11" fillId="2" borderId="0" xfId="2" applyNumberFormat="1" applyFont="1" applyFill="1" applyBorder="1" applyAlignment="1">
      <alignment horizontal="right" vertical="center" wrapText="1"/>
    </xf>
    <xf numFmtId="166" fontId="11" fillId="0" borderId="5" xfId="2" applyNumberFormat="1" applyFont="1" applyBorder="1" applyAlignment="1">
      <alignment vertical="center" wrapText="1"/>
    </xf>
    <xf numFmtId="165" fontId="6" fillId="0" borderId="0" xfId="0" applyNumberFormat="1" applyFont="1" applyFill="1"/>
    <xf numFmtId="166" fontId="11" fillId="0" borderId="0" xfId="2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166" fontId="11" fillId="0" borderId="6" xfId="2" applyNumberFormat="1" applyFont="1" applyFill="1" applyBorder="1" applyAlignment="1">
      <alignment horizontal="right" vertical="center"/>
    </xf>
    <xf numFmtId="166" fontId="11" fillId="2" borderId="0" xfId="2" applyNumberFormat="1" applyFont="1" applyFill="1" applyBorder="1" applyAlignment="1">
      <alignment horizontal="right"/>
    </xf>
    <xf numFmtId="166" fontId="11" fillId="0" borderId="6" xfId="2" applyNumberFormat="1" applyFont="1" applyFill="1" applyBorder="1" applyAlignment="1">
      <alignment horizontal="right"/>
    </xf>
    <xf numFmtId="166" fontId="11" fillId="0" borderId="6" xfId="2" applyNumberFormat="1" applyFont="1" applyBorder="1"/>
    <xf numFmtId="166" fontId="11" fillId="0" borderId="0" xfId="2" applyNumberFormat="1" applyFont="1" applyFill="1" applyBorder="1"/>
    <xf numFmtId="166" fontId="9" fillId="0" borderId="0" xfId="2" applyNumberFormat="1" applyFont="1" applyFill="1" applyAlignment="1">
      <alignment horizontal="right" vertical="center"/>
    </xf>
    <xf numFmtId="167" fontId="9" fillId="2" borderId="0" xfId="2" applyNumberFormat="1" applyFont="1" applyFill="1" applyBorder="1" applyAlignment="1">
      <alignment horizontal="right"/>
    </xf>
    <xf numFmtId="166" fontId="9" fillId="0" borderId="0" xfId="2" applyNumberFormat="1" applyFont="1" applyBorder="1" applyAlignment="1">
      <alignment horizontal="right"/>
    </xf>
    <xf numFmtId="166" fontId="9" fillId="0" borderId="0" xfId="2" applyNumberFormat="1" applyFont="1" applyFill="1" applyAlignment="1">
      <alignment horizontal="right"/>
    </xf>
    <xf numFmtId="166" fontId="9" fillId="2" borderId="0" xfId="2" applyNumberFormat="1" applyFont="1" applyFill="1" applyBorder="1" applyAlignment="1">
      <alignment horizontal="right"/>
    </xf>
    <xf numFmtId="165" fontId="9" fillId="0" borderId="0" xfId="2" applyFont="1" applyAlignment="1">
      <alignment horizontal="right"/>
    </xf>
    <xf numFmtId="165" fontId="9" fillId="2" borderId="0" xfId="2" applyFont="1" applyFill="1" applyBorder="1" applyAlignment="1">
      <alignment horizontal="right"/>
    </xf>
    <xf numFmtId="43" fontId="9" fillId="0" borderId="0" xfId="2" applyNumberFormat="1" applyFont="1" applyAlignment="1">
      <alignment horizontal="right"/>
    </xf>
    <xf numFmtId="43" fontId="9" fillId="2" borderId="0" xfId="2" applyNumberFormat="1" applyFont="1" applyFill="1" applyBorder="1" applyAlignment="1">
      <alignment horizontal="right"/>
    </xf>
    <xf numFmtId="165" fontId="3" fillId="0" borderId="0" xfId="2" applyFont="1" applyAlignment="1">
      <alignment horizontal="right"/>
    </xf>
    <xf numFmtId="165" fontId="3" fillId="2" borderId="0" xfId="2" applyFont="1" applyFill="1" applyBorder="1" applyAlignment="1">
      <alignment horizontal="right"/>
    </xf>
    <xf numFmtId="166" fontId="4" fillId="2" borderId="3" xfId="2" applyNumberFormat="1" applyFont="1" applyFill="1" applyBorder="1" applyAlignment="1">
      <alignment horizontal="right" vertical="center" wrapText="1"/>
    </xf>
    <xf numFmtId="166" fontId="4" fillId="2" borderId="4" xfId="2" applyNumberFormat="1" applyFont="1" applyFill="1" applyBorder="1" applyAlignment="1">
      <alignment vertical="center" wrapText="1"/>
    </xf>
    <xf numFmtId="164" fontId="3" fillId="2" borderId="0" xfId="1" applyNumberFormat="1" applyFont="1" applyFill="1"/>
    <xf numFmtId="43" fontId="3" fillId="2" borderId="0" xfId="0" applyNumberFormat="1" applyFont="1" applyFill="1"/>
    <xf numFmtId="0" fontId="3" fillId="2" borderId="0" xfId="0" applyFont="1" applyFill="1"/>
    <xf numFmtId="0" fontId="4" fillId="2" borderId="0" xfId="0" applyFont="1" applyFill="1" applyAlignment="1">
      <alignment vertical="center" wrapText="1"/>
    </xf>
    <xf numFmtId="166" fontId="5" fillId="2" borderId="0" xfId="2" applyNumberFormat="1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683559</xdr:colOff>
      <xdr:row>0</xdr:row>
      <xdr:rowOff>6979</xdr:rowOff>
    </xdr:from>
    <xdr:to>
      <xdr:col>1</xdr:col>
      <xdr:colOff>2299607</xdr:colOff>
      <xdr:row>3</xdr:row>
      <xdr:rowOff>20864</xdr:rowOff>
    </xdr:to>
    <xdr:pic>
      <xdr:nvPicPr>
        <xdr:cNvPr id="2" name="Imagen 1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83559" y="6979"/>
          <a:ext cx="2330423" cy="6996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979713</xdr:colOff>
      <xdr:row>0</xdr:row>
      <xdr:rowOff>0</xdr:rowOff>
    </xdr:from>
    <xdr:to>
      <xdr:col>4</xdr:col>
      <xdr:colOff>1118810</xdr:colOff>
      <xdr:row>2</xdr:row>
      <xdr:rowOff>215533</xdr:rowOff>
    </xdr:to>
    <xdr:pic>
      <xdr:nvPicPr>
        <xdr:cNvPr id="3" name="Imagen 2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3413" y="0"/>
          <a:ext cx="2377472" cy="6727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355600</xdr:colOff>
      <xdr:row>51</xdr:row>
      <xdr:rowOff>63500</xdr:rowOff>
    </xdr:from>
    <xdr:to>
      <xdr:col>8</xdr:col>
      <xdr:colOff>451427</xdr:colOff>
      <xdr:row>66</xdr:row>
      <xdr:rowOff>76285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5600" y="11760200"/>
          <a:ext cx="11144827" cy="34417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okasta.burgos\Desktop\Estados%20financieros\2022\JUNIO\30%20de%20%20JUNIO%202022%20-%20SICSANOC-%20INCART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NUAL"/>
      <sheetName val="TABLAACUMULADO"/>
      <sheetName val="Hoja4"/>
      <sheetName val="DATA ACUM"/>
      <sheetName val="DIARIO ACUMULADO"/>
      <sheetName val="Hoja11"/>
      <sheetName val="TABLAACUMU"/>
      <sheetName val="EST.RENDIM.ACUMULADO"/>
      <sheetName val="Estado de Situación Comparat"/>
      <sheetName val="Est. de Rendimiento Comparat"/>
      <sheetName val="Cambio del Patrimonio f."/>
      <sheetName val="Flujo de Efectivo semestre"/>
      <sheetName val="Estado Comparativo importes pr."/>
      <sheetName val="NOTA ACUMULADA"/>
      <sheetName val="Hoja2"/>
      <sheetName val="Hoja8"/>
      <sheetName val="Hoja9"/>
      <sheetName val="Hoja6"/>
      <sheetName val="Cambio del Patrimonio"/>
      <sheetName val="PPNE6 ENERO -JUNIO-2022 "/>
      <sheetName val="COMISION"/>
      <sheetName val="Hoja10"/>
      <sheetName val="DIARIO GENERAL JUNIO 2022"/>
      <sheetName val="Estado de Situación MES"/>
      <sheetName val="Tabla JUNIO 2022"/>
      <sheetName val="Est. de Rendimiento MES"/>
      <sheetName val="NOTAS DEL MES"/>
      <sheetName val="Flujo de Efectivo mes"/>
      <sheetName val="PPNE6 MAYO 2022"/>
      <sheetName val="Plantilla Presupuesto"/>
      <sheetName val="ingresos"/>
      <sheetName val="indicadores"/>
      <sheetName val="cartera"/>
      <sheetName val="Flujo de Efectivo anual cruce"/>
      <sheetName val="Flujo de Efectivo anual"/>
      <sheetName val="PPNE6 ENERO-DICIEMBRE- 2019"/>
      <sheetName val="Hoja1"/>
      <sheetName val="Flujo de Efectivo año"/>
      <sheetName val="Flujo de Efectivo CRUCEmes"/>
      <sheetName val="Hoja3"/>
      <sheetName val="Dynamics Enum Cache"/>
      <sheetName val="PRESUPUESTO"/>
      <sheetName val="Flujo de Efectivo CRUCE ACUMULA"/>
      <sheetName val="junio"/>
      <sheetName val="Hoja5"/>
      <sheetName val="Cambio del Patrimonio MES"/>
      <sheetName val="PPNE6 DIC-2020"/>
      <sheetName val="Relacion de caja chica dic.2021"/>
      <sheetName val="ppn6 2020"/>
      <sheetName val="Hoja7"/>
      <sheetName val="PPNE6 DIC-2019"/>
      <sheetName val="EJECUCIÓN MAYO 19"/>
      <sheetName val="EJECUCION SEMESTRE"/>
      <sheetName val="EJECUCION ABRIL.19"/>
      <sheetName val="Flujo de Efectivo cruce ener"/>
      <sheetName val="anticipos"/>
      <sheetName val="CXC FUNC Y EMP. act)"/>
      <sheetName val="cxp sector privado"/>
      <sheetName val="cxp sector Publico "/>
      <sheetName val="CXC FUNC Y E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5">
          <cell r="B15" t="str">
            <v>AL 30 de junio 2022</v>
          </cell>
        </row>
      </sheetData>
      <sheetData sheetId="8"/>
      <sheetData sheetId="9"/>
      <sheetData sheetId="10"/>
      <sheetData sheetId="11"/>
      <sheetData sheetId="12"/>
      <sheetData sheetId="13">
        <row r="109">
          <cell r="E109">
            <v>74377844.806459382</v>
          </cell>
        </row>
        <row r="146">
          <cell r="E146">
            <v>149695854.74199706</v>
          </cell>
        </row>
        <row r="188">
          <cell r="D188">
            <v>104924621.71717167</v>
          </cell>
          <cell r="E188">
            <v>84375232.147484869</v>
          </cell>
        </row>
        <row r="208">
          <cell r="F208">
            <v>71686839.418194905</v>
          </cell>
        </row>
        <row r="214">
          <cell r="F214">
            <v>70624857.658194885</v>
          </cell>
        </row>
        <row r="271">
          <cell r="D271">
            <v>246087827.84164393</v>
          </cell>
          <cell r="E271">
            <v>197863888.91978601</v>
          </cell>
        </row>
        <row r="318">
          <cell r="E318">
            <v>62191117.084440373</v>
          </cell>
        </row>
        <row r="336">
          <cell r="E336">
            <v>4359800.25</v>
          </cell>
        </row>
        <row r="355">
          <cell r="E355">
            <v>5027432.7965705842</v>
          </cell>
        </row>
        <row r="384">
          <cell r="D384">
            <v>122018393.06404668</v>
          </cell>
          <cell r="E384">
            <v>113598510.19771822</v>
          </cell>
        </row>
        <row r="386">
          <cell r="E386">
            <v>-2904977.8424697528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03">
          <cell r="D103">
            <v>65071504.019999966</v>
          </cell>
        </row>
        <row r="136">
          <cell r="D136">
            <v>216759824.00341451</v>
          </cell>
        </row>
        <row r="293">
          <cell r="D293">
            <v>75656176.803083435</v>
          </cell>
        </row>
        <row r="317">
          <cell r="D317">
            <v>3148851.9605000005</v>
          </cell>
        </row>
        <row r="338">
          <cell r="D338">
            <v>4359800.25</v>
          </cell>
        </row>
        <row r="355">
          <cell r="D355">
            <v>7273105.3527090596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4:M231"/>
  <sheetViews>
    <sheetView showGridLines="0" tabSelected="1" zoomScale="80" zoomScaleNormal="80" zoomScalePageLayoutView="70" workbookViewId="0">
      <selection activeCell="J42" sqref="J42"/>
    </sheetView>
  </sheetViews>
  <sheetFormatPr baseColWidth="10" defaultColWidth="11.42578125" defaultRowHeight="18" x14ac:dyDescent="0.25"/>
  <cols>
    <col min="1" max="1" width="10.7109375" style="3" customWidth="1"/>
    <col min="2" max="2" width="90.42578125" style="16" customWidth="1"/>
    <col min="3" max="3" width="28.140625" style="17" customWidth="1"/>
    <col min="4" max="4" width="5.42578125" style="18" customWidth="1"/>
    <col min="5" max="5" width="31" style="19" customWidth="1"/>
    <col min="6" max="6" width="29.7109375" style="1" hidden="1" customWidth="1"/>
    <col min="7" max="7" width="13.7109375" style="2" hidden="1" customWidth="1"/>
    <col min="8" max="8" width="25.42578125" style="3" hidden="1" customWidth="1"/>
    <col min="9" max="9" width="10.85546875" style="3" customWidth="1"/>
    <col min="10" max="10" width="32.7109375" style="4" bestFit="1" customWidth="1"/>
    <col min="11" max="11" width="13.28515625" style="5" customWidth="1"/>
    <col min="12" max="12" width="36.28515625" style="6" customWidth="1"/>
    <col min="13" max="13" width="27.5703125" style="3" customWidth="1"/>
    <col min="14" max="16384" width="11.42578125" style="3"/>
  </cols>
  <sheetData>
    <row r="4" spans="2:12" x14ac:dyDescent="0.25">
      <c r="B4" s="119" t="s">
        <v>0</v>
      </c>
      <c r="C4" s="119"/>
      <c r="D4" s="119"/>
      <c r="E4" s="119"/>
    </row>
    <row r="5" spans="2:12" x14ac:dyDescent="0.25">
      <c r="B5" s="119" t="s">
        <v>1</v>
      </c>
      <c r="C5" s="119"/>
      <c r="D5" s="119"/>
      <c r="E5" s="119"/>
    </row>
    <row r="6" spans="2:12" s="11" customFormat="1" x14ac:dyDescent="0.25">
      <c r="B6" s="119" t="s">
        <v>2</v>
      </c>
      <c r="C6" s="119"/>
      <c r="D6" s="119"/>
      <c r="E6" s="119"/>
      <c r="F6" s="7"/>
      <c r="G6" s="2"/>
      <c r="H6" s="3"/>
      <c r="I6" s="3"/>
      <c r="J6" s="8"/>
      <c r="K6" s="9"/>
      <c r="L6" s="10"/>
    </row>
    <row r="7" spans="2:12" s="11" customFormat="1" x14ac:dyDescent="0.25">
      <c r="B7" s="119" t="s">
        <v>3</v>
      </c>
      <c r="C7" s="119"/>
      <c r="D7" s="119"/>
      <c r="E7" s="119"/>
      <c r="F7" s="7"/>
      <c r="G7" s="2"/>
      <c r="H7" s="3"/>
      <c r="I7" s="3"/>
      <c r="J7" s="8"/>
      <c r="K7" s="9"/>
      <c r="L7" s="10"/>
    </row>
    <row r="8" spans="2:12" s="11" customFormat="1" x14ac:dyDescent="0.25">
      <c r="B8" s="119" t="str">
        <f>+[2]EST.RENDIM.ACUMULADO!B15</f>
        <v>AL 30 de junio 2022</v>
      </c>
      <c r="C8" s="119"/>
      <c r="D8" s="119"/>
      <c r="E8" s="119"/>
      <c r="F8" s="7"/>
      <c r="G8" s="2"/>
      <c r="H8" s="3"/>
      <c r="I8" s="3"/>
      <c r="J8" s="8"/>
      <c r="K8" s="9"/>
      <c r="L8" s="10"/>
    </row>
    <row r="9" spans="2:12" s="11" customFormat="1" x14ac:dyDescent="0.25">
      <c r="B9" s="119" t="s">
        <v>4</v>
      </c>
      <c r="C9" s="119"/>
      <c r="D9" s="119"/>
      <c r="E9" s="119"/>
      <c r="F9" s="7"/>
      <c r="G9" s="2"/>
      <c r="H9" s="3"/>
      <c r="I9" s="3"/>
      <c r="J9" s="8"/>
      <c r="K9" s="9"/>
      <c r="L9" s="10"/>
    </row>
    <row r="10" spans="2:12" s="11" customFormat="1" x14ac:dyDescent="0.25">
      <c r="B10" s="7"/>
      <c r="C10" s="12"/>
      <c r="D10" s="13"/>
      <c r="E10" s="14"/>
      <c r="F10" s="7"/>
      <c r="G10" s="2"/>
      <c r="H10" s="3"/>
      <c r="I10" s="3"/>
      <c r="J10" s="8"/>
      <c r="K10" s="9"/>
      <c r="L10" s="10"/>
    </row>
    <row r="11" spans="2:12" s="11" customFormat="1" x14ac:dyDescent="0.25">
      <c r="B11" s="7"/>
      <c r="C11" s="12"/>
      <c r="D11" s="13"/>
      <c r="E11" s="14"/>
      <c r="F11" s="7"/>
      <c r="G11" s="2"/>
      <c r="H11" s="3"/>
      <c r="I11" s="3"/>
      <c r="J11" s="8"/>
      <c r="K11" s="9"/>
      <c r="L11" s="10"/>
    </row>
    <row r="12" spans="2:12" s="11" customFormat="1" x14ac:dyDescent="0.25">
      <c r="B12" s="7"/>
      <c r="C12" s="12"/>
      <c r="D12" s="13"/>
      <c r="E12" s="14"/>
      <c r="F12" s="7"/>
      <c r="G12" s="2"/>
      <c r="H12" s="3"/>
      <c r="I12" s="3"/>
      <c r="J12" s="15"/>
      <c r="K12" s="9"/>
      <c r="L12" s="10"/>
    </row>
    <row r="13" spans="2:12" s="11" customFormat="1" x14ac:dyDescent="0.25">
      <c r="B13" s="16"/>
      <c r="C13" s="17"/>
      <c r="D13" s="18"/>
      <c r="E13" s="19"/>
      <c r="F13" s="7"/>
      <c r="G13" s="2"/>
      <c r="H13" s="3"/>
      <c r="I13" s="3"/>
      <c r="J13" s="15"/>
      <c r="K13" s="9"/>
      <c r="L13" s="10"/>
    </row>
    <row r="14" spans="2:12" s="11" customFormat="1" x14ac:dyDescent="0.25">
      <c r="B14" s="20"/>
      <c r="C14" s="21">
        <v>2022</v>
      </c>
      <c r="D14" s="22"/>
      <c r="E14" s="23">
        <v>2021</v>
      </c>
      <c r="F14" s="7" t="s">
        <v>5</v>
      </c>
      <c r="G14" s="2"/>
      <c r="H14" s="3"/>
      <c r="I14" s="3"/>
      <c r="J14" s="15"/>
      <c r="K14" s="24"/>
      <c r="L14" s="10"/>
    </row>
    <row r="15" spans="2:12" s="11" customFormat="1" x14ac:dyDescent="0.25">
      <c r="B15" s="25" t="s">
        <v>6</v>
      </c>
      <c r="C15" s="26"/>
      <c r="D15" s="27"/>
      <c r="E15" s="28"/>
      <c r="F15" s="1"/>
      <c r="G15" s="29"/>
      <c r="H15" s="3"/>
      <c r="I15" s="3"/>
      <c r="J15" s="30"/>
      <c r="K15" s="9"/>
      <c r="L15" s="10"/>
    </row>
    <row r="16" spans="2:12" x14ac:dyDescent="0.25">
      <c r="B16" s="31" t="s">
        <v>7</v>
      </c>
      <c r="C16" s="26"/>
      <c r="D16" s="27"/>
      <c r="E16" s="28"/>
    </row>
    <row r="17" spans="2:13" x14ac:dyDescent="0.25">
      <c r="B17" s="32" t="s">
        <v>8</v>
      </c>
      <c r="C17" s="33">
        <f>'[2]NOTAS DEL MES'!D103</f>
        <v>65071504.019999966</v>
      </c>
      <c r="D17" s="34"/>
      <c r="E17" s="35">
        <f>+'[2]NOTA ACUMULADA'!E109</f>
        <v>74377844.806459382</v>
      </c>
      <c r="F17" s="36">
        <f>+E17-C17</f>
        <v>9306340.7864594162</v>
      </c>
      <c r="G17" s="2">
        <f>+C17/E17-1</f>
        <v>-0.12512248520612157</v>
      </c>
      <c r="H17" s="37" t="s">
        <v>9</v>
      </c>
      <c r="J17" s="38"/>
      <c r="K17" s="39"/>
      <c r="M17" s="40"/>
    </row>
    <row r="18" spans="2:13" x14ac:dyDescent="0.25">
      <c r="B18" s="41" t="s">
        <v>10</v>
      </c>
      <c r="C18" s="42">
        <f>'[2]NOTAS DEL MES'!D136</f>
        <v>216759824.00341451</v>
      </c>
      <c r="D18" s="34"/>
      <c r="E18" s="35">
        <f>+'[2]NOTA ACUMULADA'!E146</f>
        <v>149695854.74199706</v>
      </c>
      <c r="F18" s="43">
        <f>+E18-C18</f>
        <v>-67063969.261417449</v>
      </c>
      <c r="G18" s="44">
        <f t="shared" ref="G18:G37" si="0">+C18/E18-1</f>
        <v>0.44800151197909366</v>
      </c>
      <c r="H18" s="37"/>
      <c r="J18" s="45"/>
      <c r="K18" s="39"/>
      <c r="M18" s="40"/>
    </row>
    <row r="19" spans="2:13" x14ac:dyDescent="0.25">
      <c r="B19" s="41" t="s">
        <v>11</v>
      </c>
      <c r="C19" s="33">
        <f>+'[2]NOTA ACUMULADA'!D188</f>
        <v>104924621.71717167</v>
      </c>
      <c r="D19" s="34"/>
      <c r="E19" s="35">
        <f>+'[2]NOTA ACUMULADA'!E188</f>
        <v>84375232.147484869</v>
      </c>
      <c r="F19" s="36">
        <f>+E19-C19</f>
        <v>-20549389.5696868</v>
      </c>
      <c r="G19" s="48">
        <f t="shared" si="0"/>
        <v>0.24354765073436724</v>
      </c>
      <c r="H19" s="37" t="s">
        <v>12</v>
      </c>
      <c r="I19" s="40"/>
      <c r="J19" s="38"/>
      <c r="K19" s="39"/>
      <c r="M19" s="40"/>
    </row>
    <row r="20" spans="2:13" x14ac:dyDescent="0.25">
      <c r="B20" s="25" t="s">
        <v>13</v>
      </c>
      <c r="C20" s="49">
        <f>SUM(C17:C19)</f>
        <v>386755949.74058616</v>
      </c>
      <c r="D20" s="50"/>
      <c r="E20" s="49">
        <f>SUM(E17:E19)</f>
        <v>308448931.69594133</v>
      </c>
      <c r="F20" s="51">
        <f>SUM(F17:F19)</f>
        <v>-78307018.044644833</v>
      </c>
      <c r="G20" s="2">
        <f t="shared" si="0"/>
        <v>0.25387352653189699</v>
      </c>
      <c r="H20" s="37"/>
      <c r="J20" s="45"/>
      <c r="K20" s="52"/>
      <c r="M20" s="40"/>
    </row>
    <row r="21" spans="2:13" x14ac:dyDescent="0.25">
      <c r="B21" s="25"/>
      <c r="C21" s="53"/>
      <c r="D21" s="50"/>
      <c r="E21" s="54"/>
    </row>
    <row r="22" spans="2:13" x14ac:dyDescent="0.25">
      <c r="B22" s="25" t="s">
        <v>14</v>
      </c>
      <c r="C22" s="53"/>
      <c r="D22" s="50"/>
      <c r="E22" s="54"/>
    </row>
    <row r="23" spans="2:13" x14ac:dyDescent="0.25">
      <c r="B23" s="41" t="s">
        <v>15</v>
      </c>
      <c r="C23" s="55">
        <f>+'[2]NOTA ACUMULADA'!F214</f>
        <v>70624857.658194885</v>
      </c>
      <c r="D23" s="34"/>
      <c r="E23" s="35">
        <f>+'[2]NOTA ACUMULADA'!F208</f>
        <v>71686839.418194905</v>
      </c>
      <c r="F23" s="36">
        <f>+E23-C23</f>
        <v>1061981.7600000203</v>
      </c>
      <c r="G23" s="44">
        <f t="shared" si="0"/>
        <v>-1.4814180240320107E-2</v>
      </c>
      <c r="H23" s="56">
        <f>+C23/E23-1</f>
        <v>-1.4814180240320107E-2</v>
      </c>
      <c r="J23" s="38"/>
      <c r="K23" s="57"/>
    </row>
    <row r="24" spans="2:13" hidden="1" x14ac:dyDescent="0.25">
      <c r="B24" s="46" t="s">
        <v>16</v>
      </c>
      <c r="C24" s="47"/>
      <c r="D24" s="34"/>
      <c r="E24" s="58"/>
      <c r="F24" s="36">
        <f>+E24-C24</f>
        <v>0</v>
      </c>
      <c r="G24" s="44" t="e">
        <f t="shared" si="0"/>
        <v>#DIV/0!</v>
      </c>
      <c r="H24" s="37"/>
      <c r="J24" s="38"/>
      <c r="K24" s="57"/>
    </row>
    <row r="25" spans="2:13" x14ac:dyDescent="0.25">
      <c r="B25" s="25" t="s">
        <v>17</v>
      </c>
      <c r="C25" s="49">
        <f>SUM(C23:C24)</f>
        <v>70624857.658194885</v>
      </c>
      <c r="D25" s="59"/>
      <c r="E25" s="49">
        <f>SUM(E23:E24)</f>
        <v>71686839.418194905</v>
      </c>
      <c r="F25" s="51">
        <f>SUM(F23:F24)</f>
        <v>1061981.7600000203</v>
      </c>
      <c r="G25" s="2">
        <f t="shared" si="0"/>
        <v>-1.4814180240320107E-2</v>
      </c>
      <c r="H25" s="37"/>
      <c r="K25" s="60"/>
      <c r="M25" s="61"/>
    </row>
    <row r="26" spans="2:13" x14ac:dyDescent="0.25">
      <c r="B26" s="25"/>
      <c r="C26" s="62"/>
      <c r="D26" s="59"/>
      <c r="E26" s="62"/>
    </row>
    <row r="27" spans="2:13" ht="18.75" thickBot="1" x14ac:dyDescent="0.3">
      <c r="B27" s="25" t="s">
        <v>18</v>
      </c>
      <c r="C27" s="110">
        <f>+C25+C20</f>
        <v>457380807.39878106</v>
      </c>
      <c r="D27" s="59"/>
      <c r="E27" s="110">
        <f>+E25+E20</f>
        <v>380135771.11413622</v>
      </c>
      <c r="F27" s="111">
        <f>+F25+F20</f>
        <v>-77245036.284644812</v>
      </c>
      <c r="G27" s="112">
        <f t="shared" si="0"/>
        <v>0.20320380809795435</v>
      </c>
      <c r="H27" s="113"/>
      <c r="I27" s="114"/>
      <c r="J27" s="63"/>
      <c r="K27" s="64"/>
      <c r="M27" s="40"/>
    </row>
    <row r="28" spans="2:13" x14ac:dyDescent="0.25">
      <c r="B28" s="118" t="s">
        <v>19</v>
      </c>
      <c r="C28" s="65"/>
      <c r="D28" s="66"/>
      <c r="E28" s="67"/>
      <c r="H28" s="56"/>
    </row>
    <row r="29" spans="2:13" x14ac:dyDescent="0.25">
      <c r="B29" s="118"/>
      <c r="C29" s="55"/>
      <c r="D29" s="34"/>
      <c r="E29" s="35"/>
      <c r="F29" s="68"/>
    </row>
    <row r="30" spans="2:13" x14ac:dyDescent="0.25">
      <c r="B30" s="41" t="s">
        <v>20</v>
      </c>
      <c r="C30" s="69">
        <f>+'[2]NOTA ACUMULADA'!D271</f>
        <v>246087827.84164393</v>
      </c>
      <c r="D30" s="70"/>
      <c r="E30" s="35">
        <f>+'[2]NOTA ACUMULADA'!E271</f>
        <v>197863888.91978601</v>
      </c>
      <c r="F30" s="71">
        <f>+E30-C30</f>
        <v>-48223938.921857923</v>
      </c>
      <c r="G30" s="2">
        <f t="shared" si="0"/>
        <v>0.24372278936359071</v>
      </c>
      <c r="H30" s="37"/>
      <c r="J30" s="38"/>
      <c r="K30" s="39"/>
      <c r="M30" s="40"/>
    </row>
    <row r="31" spans="2:13" x14ac:dyDescent="0.25">
      <c r="B31" s="41" t="s">
        <v>21</v>
      </c>
      <c r="C31" s="69">
        <f>+'[2]NOTAS DEL MES'!D293+'[2]NOTAS DEL MES'!D317</f>
        <v>78805028.763583437</v>
      </c>
      <c r="D31" s="70"/>
      <c r="E31" s="72">
        <f>+'[2]NOTA ACUMULADA'!E318</f>
        <v>62191117.084440373</v>
      </c>
      <c r="F31" s="73">
        <f>+E31-C31</f>
        <v>-16613911.679143064</v>
      </c>
      <c r="G31" s="2">
        <f t="shared" si="0"/>
        <v>0.26714284061798454</v>
      </c>
      <c r="H31" s="37"/>
      <c r="J31" s="38"/>
      <c r="K31" s="39"/>
      <c r="M31" s="40"/>
    </row>
    <row r="32" spans="2:13" x14ac:dyDescent="0.25">
      <c r="B32" s="41" t="s">
        <v>22</v>
      </c>
      <c r="C32" s="74">
        <f>+'[2]NOTAS DEL MES'!D338</f>
        <v>4359800.25</v>
      </c>
      <c r="D32" s="70"/>
      <c r="E32" s="58">
        <f>+'[2]NOTA ACUMULADA'!E336</f>
        <v>4359800.25</v>
      </c>
      <c r="F32" s="75">
        <f>+C32-E32</f>
        <v>0</v>
      </c>
      <c r="G32" s="2">
        <f t="shared" si="0"/>
        <v>0</v>
      </c>
      <c r="H32" s="37"/>
      <c r="J32" s="38"/>
      <c r="K32" s="39"/>
      <c r="M32" s="40"/>
    </row>
    <row r="33" spans="2:13" x14ac:dyDescent="0.25">
      <c r="B33" s="25" t="s">
        <v>23</v>
      </c>
      <c r="C33" s="49">
        <f>SUM(C30:C32)</f>
        <v>329252656.85522735</v>
      </c>
      <c r="D33" s="50"/>
      <c r="E33" s="49">
        <f>SUM(E30:E32)</f>
        <v>264414806.25422639</v>
      </c>
      <c r="F33" s="51">
        <f>SUM(F30:F32)</f>
        <v>-64837850.601000987</v>
      </c>
      <c r="G33" s="2">
        <f t="shared" si="0"/>
        <v>0.24521263207424715</v>
      </c>
      <c r="H33" s="37"/>
      <c r="J33" s="38"/>
      <c r="K33" s="76"/>
      <c r="M33" s="40"/>
    </row>
    <row r="34" spans="2:13" x14ac:dyDescent="0.25">
      <c r="B34" s="25"/>
      <c r="C34" s="77"/>
      <c r="D34" s="78"/>
      <c r="E34" s="54"/>
      <c r="J34" s="38"/>
    </row>
    <row r="35" spans="2:13" x14ac:dyDescent="0.25">
      <c r="B35" s="25" t="s">
        <v>24</v>
      </c>
      <c r="C35" s="79"/>
      <c r="D35" s="70"/>
      <c r="E35" s="67"/>
      <c r="F35" s="36"/>
      <c r="J35" s="38"/>
    </row>
    <row r="36" spans="2:13" x14ac:dyDescent="0.25">
      <c r="B36" s="41" t="s">
        <v>25</v>
      </c>
      <c r="C36" s="74">
        <f>+'[2]NOTAS DEL MES'!D355</f>
        <v>7273105.3527090596</v>
      </c>
      <c r="D36" s="70"/>
      <c r="E36" s="80">
        <f>+'[2]NOTA ACUMULADA'!E355</f>
        <v>5027432.7965705842</v>
      </c>
      <c r="F36" s="68">
        <f>+E36-C36</f>
        <v>-2245672.5561384754</v>
      </c>
      <c r="G36" s="2">
        <f t="shared" si="0"/>
        <v>0.44668375431499352</v>
      </c>
      <c r="J36" s="38"/>
      <c r="K36" s="81"/>
      <c r="M36" s="40"/>
    </row>
    <row r="37" spans="2:13" x14ac:dyDescent="0.25">
      <c r="B37" s="25" t="s">
        <v>26</v>
      </c>
      <c r="C37" s="49">
        <f>SUM(C36:C36)</f>
        <v>7273105.3527090596</v>
      </c>
      <c r="D37" s="59"/>
      <c r="E37" s="49">
        <f>SUM(E36)</f>
        <v>5027432.7965705842</v>
      </c>
      <c r="F37" s="51">
        <f>SUM(F36)</f>
        <v>-2245672.5561384754</v>
      </c>
      <c r="G37" s="2">
        <f t="shared" si="0"/>
        <v>0.44668375431499352</v>
      </c>
      <c r="J37" s="38"/>
      <c r="K37" s="76"/>
    </row>
    <row r="38" spans="2:13" x14ac:dyDescent="0.25">
      <c r="B38" s="25"/>
      <c r="C38" s="82"/>
      <c r="D38" s="78"/>
      <c r="E38" s="54"/>
    </row>
    <row r="39" spans="2:13" ht="18.75" thickBot="1" x14ac:dyDescent="0.3">
      <c r="B39" s="25" t="s">
        <v>27</v>
      </c>
      <c r="C39" s="83">
        <f>+C33+C37</f>
        <v>336525762.20793641</v>
      </c>
      <c r="D39" s="59"/>
      <c r="E39" s="83">
        <f>+E33+E37</f>
        <v>269442239.05079699</v>
      </c>
      <c r="F39" s="84">
        <f>+F33+F37</f>
        <v>-67083523.157139465</v>
      </c>
      <c r="G39" s="2">
        <f>+C39/E39-1</f>
        <v>0.24897181449153716</v>
      </c>
      <c r="J39" s="45"/>
      <c r="K39" s="85"/>
      <c r="L39" s="63"/>
      <c r="M39" s="40"/>
    </row>
    <row r="40" spans="2:13" x14ac:dyDescent="0.25">
      <c r="B40" s="25"/>
      <c r="C40" s="77"/>
      <c r="D40" s="78"/>
      <c r="E40" s="54"/>
    </row>
    <row r="41" spans="2:13" x14ac:dyDescent="0.25">
      <c r="B41" s="25" t="s">
        <v>28</v>
      </c>
      <c r="C41" s="79"/>
      <c r="D41" s="70"/>
      <c r="E41" s="67"/>
      <c r="F41" s="68"/>
      <c r="J41" s="86"/>
    </row>
    <row r="42" spans="2:13" ht="36" x14ac:dyDescent="0.25">
      <c r="B42" s="115" t="s">
        <v>29</v>
      </c>
      <c r="C42" s="69">
        <v>-1163348.0490105485</v>
      </c>
      <c r="D42" s="70"/>
      <c r="E42" s="69">
        <f>+'[2]NOTA ACUMULADA'!E386</f>
        <v>-2904977.8424697528</v>
      </c>
      <c r="F42" s="116">
        <f>+C42-E42</f>
        <v>1741629.7934592043</v>
      </c>
      <c r="G42" s="112">
        <f>+C42/E42-1</f>
        <v>-0.59953290107662449</v>
      </c>
      <c r="H42" s="114"/>
      <c r="I42" s="114"/>
      <c r="J42" s="86"/>
      <c r="K42" s="39"/>
    </row>
    <row r="43" spans="2:13" x14ac:dyDescent="0.25">
      <c r="B43" s="117" t="s">
        <v>30</v>
      </c>
      <c r="C43" s="69">
        <f>+'[2]NOTA ACUMULADA'!D384</f>
        <v>122018393.06404668</v>
      </c>
      <c r="D43" s="70"/>
      <c r="E43" s="69">
        <f>+'[2]NOTA ACUMULADA'!E384</f>
        <v>113598510.19771822</v>
      </c>
      <c r="F43" s="116">
        <f>+C43-E43</f>
        <v>8419882.866328463</v>
      </c>
      <c r="G43" s="112">
        <f>+C43/E43-1</f>
        <v>7.4119659242657843E-2</v>
      </c>
      <c r="H43" s="114"/>
      <c r="I43" s="114"/>
      <c r="J43" s="87"/>
      <c r="K43" s="39"/>
    </row>
    <row r="44" spans="2:13" x14ac:dyDescent="0.25">
      <c r="B44" s="25" t="s">
        <v>31</v>
      </c>
      <c r="C44" s="88">
        <f>SUM(C42:C43)</f>
        <v>120855045.01503614</v>
      </c>
      <c r="D44" s="89"/>
      <c r="E44" s="88">
        <f>SUM(E42:E43)</f>
        <v>110693532.35524847</v>
      </c>
      <c r="F44" s="90">
        <f>+C44-E44</f>
        <v>10161512.65978767</v>
      </c>
      <c r="J44" s="91"/>
      <c r="K44" s="92"/>
    </row>
    <row r="45" spans="2:13" ht="18.75" thickBot="1" x14ac:dyDescent="0.3">
      <c r="B45" s="93" t="s">
        <v>32</v>
      </c>
      <c r="C45" s="94">
        <f>+C39+C44</f>
        <v>457380807.22297251</v>
      </c>
      <c r="D45" s="95"/>
      <c r="E45" s="96">
        <f>+E39+E44</f>
        <v>380135771.40604544</v>
      </c>
      <c r="F45" s="97">
        <f>+C45-E45</f>
        <v>77245035.816927075</v>
      </c>
      <c r="K45" s="98"/>
    </row>
    <row r="46" spans="2:13" ht="18.75" thickTop="1" x14ac:dyDescent="0.25">
      <c r="C46" s="99"/>
      <c r="D46" s="100"/>
      <c r="E46" s="101"/>
      <c r="F46" s="68"/>
    </row>
    <row r="47" spans="2:13" x14ac:dyDescent="0.25">
      <c r="C47" s="102"/>
      <c r="D47" s="103"/>
      <c r="E47" s="101"/>
    </row>
    <row r="48" spans="2:13" x14ac:dyDescent="0.25">
      <c r="C48" s="104"/>
      <c r="D48" s="105"/>
    </row>
    <row r="49" spans="3:4" x14ac:dyDescent="0.25">
      <c r="C49" s="106"/>
      <c r="D49" s="107"/>
    </row>
    <row r="50" spans="3:4" x14ac:dyDescent="0.25">
      <c r="C50" s="104"/>
      <c r="D50" s="105"/>
    </row>
    <row r="51" spans="3:4" x14ac:dyDescent="0.25">
      <c r="C51" s="104"/>
      <c r="D51" s="105"/>
    </row>
    <row r="52" spans="3:4" x14ac:dyDescent="0.25">
      <c r="C52" s="104"/>
      <c r="D52" s="105"/>
    </row>
    <row r="53" spans="3:4" x14ac:dyDescent="0.25">
      <c r="C53" s="104"/>
      <c r="D53" s="105"/>
    </row>
    <row r="54" spans="3:4" x14ac:dyDescent="0.25">
      <c r="C54" s="104"/>
      <c r="D54" s="105"/>
    </row>
    <row r="55" spans="3:4" x14ac:dyDescent="0.25">
      <c r="C55" s="104"/>
      <c r="D55" s="105"/>
    </row>
    <row r="56" spans="3:4" x14ac:dyDescent="0.25">
      <c r="C56" s="104"/>
      <c r="D56" s="105"/>
    </row>
    <row r="57" spans="3:4" x14ac:dyDescent="0.25">
      <c r="C57" s="104"/>
      <c r="D57" s="105"/>
    </row>
    <row r="58" spans="3:4" x14ac:dyDescent="0.25">
      <c r="C58" s="104"/>
      <c r="D58" s="105"/>
    </row>
    <row r="59" spans="3:4" x14ac:dyDescent="0.25">
      <c r="C59" s="104"/>
      <c r="D59" s="105"/>
    </row>
    <row r="60" spans="3:4" x14ac:dyDescent="0.25">
      <c r="C60" s="104"/>
      <c r="D60" s="105"/>
    </row>
    <row r="61" spans="3:4" x14ac:dyDescent="0.25">
      <c r="C61" s="108"/>
      <c r="D61" s="109"/>
    </row>
    <row r="62" spans="3:4" x14ac:dyDescent="0.25">
      <c r="C62" s="108"/>
      <c r="D62" s="109"/>
    </row>
    <row r="231" spans="6:6" x14ac:dyDescent="0.25">
      <c r="F231" s="1">
        <f>+F227-F225</f>
        <v>0</v>
      </c>
    </row>
  </sheetData>
  <mergeCells count="7">
    <mergeCell ref="B28:B29"/>
    <mergeCell ref="B4:E4"/>
    <mergeCell ref="B5:E5"/>
    <mergeCell ref="B6:E6"/>
    <mergeCell ref="B7:E7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49" orientation="portrait" errors="NA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Situación Comparat</vt:lpstr>
      <vt:lpstr>Hoja1</vt:lpstr>
      <vt:lpstr>'Estado de Situación Comparat'!Área_de_impresión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Yokasta Burgos</dc:creator>
  <cp:lastModifiedBy>Anel Sandra Paredes Grullón</cp:lastModifiedBy>
  <cp:lastPrinted>2022-07-15T16:46:31Z</cp:lastPrinted>
  <dcterms:created xsi:type="dcterms:W3CDTF">2022-07-15T16:45:43Z</dcterms:created>
  <dcterms:modified xsi:type="dcterms:W3CDTF">2022-07-19T16:38:42Z</dcterms:modified>
</cp:coreProperties>
</file>