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Estado de Situación MES" sheetId="2" r:id="rId1"/>
    <sheet name="Hoja1" sheetId="1" state="hidden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0">'Estado de Situación MES'!$B$1:$G$71</definedName>
    <definedName name="ddd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f">#REF!</definedName>
    <definedName name="FJDSFJKN">#REF!</definedName>
    <definedName name="NOMBRE">#REF!</definedName>
    <definedName name="Región">'[1]Criterios - No tocar'!$B$1:$K$1</definedName>
    <definedName name="Trimestre">'[1]Criterios - No tocar'!$M$2:$M$6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E18" i="2"/>
  <c r="C19" i="2"/>
  <c r="E19" i="2"/>
  <c r="J19" i="2" s="1"/>
  <c r="G19" i="2"/>
  <c r="H19" i="2"/>
  <c r="C20" i="2"/>
  <c r="E20" i="2"/>
  <c r="E21" i="2"/>
  <c r="C24" i="2"/>
  <c r="E24" i="2"/>
  <c r="E26" i="2" s="1"/>
  <c r="C25" i="2"/>
  <c r="E25" i="2"/>
  <c r="J25" i="2" s="1"/>
  <c r="G25" i="2"/>
  <c r="H25" i="2"/>
  <c r="C31" i="2"/>
  <c r="E31" i="2"/>
  <c r="C32" i="2"/>
  <c r="H32" i="2" s="1"/>
  <c r="E32" i="2"/>
  <c r="J32" i="2" s="1"/>
  <c r="G32" i="2"/>
  <c r="C33" i="2"/>
  <c r="G33" i="2" s="1"/>
  <c r="E33" i="2"/>
  <c r="H33" i="2"/>
  <c r="J33" i="2"/>
  <c r="C34" i="2"/>
  <c r="H34" i="2" s="1"/>
  <c r="E34" i="2"/>
  <c r="E40" i="2" s="1"/>
  <c r="C37" i="2"/>
  <c r="J37" i="2" s="1"/>
  <c r="E37" i="2"/>
  <c r="E38" i="2"/>
  <c r="C44" i="2"/>
  <c r="E44" i="2"/>
  <c r="H44" i="2"/>
  <c r="E45" i="2"/>
  <c r="C43" i="2" s="1"/>
  <c r="E46" i="2" l="1"/>
  <c r="E47" i="2" s="1"/>
  <c r="E28" i="2"/>
  <c r="H43" i="2"/>
  <c r="C45" i="2"/>
  <c r="H45" i="2" s="1"/>
  <c r="C21" i="2"/>
  <c r="J31" i="2"/>
  <c r="J20" i="2"/>
  <c r="J24" i="2"/>
  <c r="H31" i="2"/>
  <c r="J18" i="2"/>
  <c r="G37" i="2"/>
  <c r="G31" i="2"/>
  <c r="H24" i="2"/>
  <c r="G20" i="2"/>
  <c r="C38" i="2"/>
  <c r="H37" i="2"/>
  <c r="H20" i="2"/>
  <c r="G24" i="2"/>
  <c r="H18" i="2"/>
  <c r="C26" i="2"/>
  <c r="J26" i="2" s="1"/>
  <c r="G18" i="2"/>
  <c r="K20" i="2" l="1"/>
  <c r="H21" i="2"/>
  <c r="I26" i="2"/>
  <c r="H26" i="2"/>
  <c r="C28" i="2"/>
  <c r="J28" i="2"/>
  <c r="E49" i="2"/>
  <c r="H38" i="2"/>
  <c r="C40" i="2"/>
  <c r="C46" i="2" l="1"/>
  <c r="C49" i="2" s="1"/>
  <c r="G40" i="2"/>
  <c r="H40" i="2"/>
  <c r="F33" i="2"/>
  <c r="F32" i="2"/>
  <c r="I33" i="2"/>
  <c r="J40" i="2"/>
  <c r="I31" i="2"/>
  <c r="I37" i="2"/>
  <c r="F37" i="2"/>
  <c r="F31" i="2"/>
  <c r="I32" i="2"/>
  <c r="I24" i="2"/>
  <c r="H28" i="2"/>
  <c r="F19" i="2"/>
  <c r="F25" i="2"/>
  <c r="F28" i="2"/>
  <c r="I19" i="2"/>
  <c r="G28" i="2"/>
  <c r="F20" i="2"/>
  <c r="F24" i="2"/>
  <c r="I25" i="2"/>
  <c r="I20" i="2"/>
  <c r="F18" i="2"/>
  <c r="I18" i="2"/>
  <c r="H46" i="2" l="1"/>
  <c r="C48" i="2"/>
  <c r="C47" i="2"/>
</calcChain>
</file>

<file path=xl/sharedStrings.xml><?xml version="1.0" encoding="utf-8"?>
<sst xmlns="http://schemas.openxmlformats.org/spreadsheetml/2006/main" count="33" uniqueCount="33">
  <si>
    <t>Total Pasivos y activos netos/patrimonio</t>
  </si>
  <si>
    <t>Total activos netos/patrimonio</t>
  </si>
  <si>
    <t>Resultados  Resultado acumulado (Nota 17)</t>
  </si>
  <si>
    <t>Resultados positivos (ahorro)/negativo (desahorro) NOTA 16</t>
  </si>
  <si>
    <t>Activos Netos/Patrimonio (Notas 16 y 17)</t>
  </si>
  <si>
    <t>Total pasivos</t>
  </si>
  <si>
    <t>Total pasivos no corrientes</t>
  </si>
  <si>
    <t xml:space="preserve"> Otros pasivos no corrientes (Nota 15)</t>
  </si>
  <si>
    <t>Pasivos no corrientes</t>
  </si>
  <si>
    <t>Total pasivos corrientes</t>
  </si>
  <si>
    <t>Otros pasivos corrientes (Nota 14)</t>
  </si>
  <si>
    <t xml:space="preserve">Retenciones y acumulaciones por pagar (Nota 13) </t>
  </si>
  <si>
    <t>Cuentas por pagar a corto plazo (Nota 12)</t>
  </si>
  <si>
    <t>Pasivos   Pasivos corrientes</t>
  </si>
  <si>
    <t>Total activos</t>
  </si>
  <si>
    <t>Total activos no corrientes</t>
  </si>
  <si>
    <t xml:space="preserve"> Activos intangibles (Nota 11)</t>
  </si>
  <si>
    <t>Propiedad, planta y equipo neto (Nota 10)</t>
  </si>
  <si>
    <t>Activos no corrientes</t>
  </si>
  <si>
    <t>Total activos corrientes</t>
  </si>
  <si>
    <t xml:space="preserve"> Inventarios (Nota 9)</t>
  </si>
  <si>
    <t>Cuenta por cobrar a corto plazo (Notas 8)</t>
  </si>
  <si>
    <t xml:space="preserve">Efectivo y equivalente de efectivo (Notas 7) </t>
  </si>
  <si>
    <t>Activos corrientes</t>
  </si>
  <si>
    <t>Activos</t>
  </si>
  <si>
    <t>ABRIL 2022.</t>
  </si>
  <si>
    <t>MAYO 2022.</t>
  </si>
  <si>
    <t>(Valores expresados en pesos dominicanos-RD$)</t>
  </si>
  <si>
    <t>AL 31 de mayo 2022</t>
  </si>
  <si>
    <t>ESTADO DE SITUACION FINANCIERA</t>
  </si>
  <si>
    <t>INCART</t>
  </si>
  <si>
    <t>INSTITUTO NACIONAL DEL CÁNCER ROSA EMILIA SÁNCHEZ PÉREZ DE TAVARES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</si>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</sst>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sz val="11"/>
      <name val="Calibri"/>
      <family val="2"/>
      <scheme val="minor"/>
    </font>
    <font>
      <sz val="11.5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231F20"/>
      <name val="Verdana"/>
      <family val="2"/>
    </font>
    <font>
      <b/>
      <u/>
      <sz val="12"/>
      <name val="Verdana"/>
      <family val="2"/>
    </font>
    <font>
      <sz val="12"/>
      <color rgb="FF231F20"/>
      <name val="Verdana"/>
      <family val="2"/>
    </font>
    <font>
      <u val="singleAccounting"/>
      <sz val="12"/>
      <name val="Verdana"/>
      <family val="2"/>
    </font>
    <font>
      <b/>
      <u/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164" fontId="0" fillId="0" borderId="0" xfId="2" applyFont="1"/>
    <xf numFmtId="164" fontId="0" fillId="0" borderId="0" xfId="2" applyFont="1" applyFill="1"/>
    <xf numFmtId="9" fontId="0" fillId="0" borderId="0" xfId="1" applyFont="1" applyAlignment="1">
      <alignment horizontal="center"/>
    </xf>
    <xf numFmtId="164" fontId="0" fillId="0" borderId="0" xfId="2" applyFont="1" applyAlignment="1">
      <alignment horizontal="center"/>
    </xf>
    <xf numFmtId="165" fontId="0" fillId="0" borderId="0" xfId="2" applyNumberFormat="1" applyFont="1"/>
    <xf numFmtId="165" fontId="0" fillId="0" borderId="0" xfId="2" applyNumberFormat="1" applyFont="1" applyBorder="1"/>
    <xf numFmtId="0" fontId="0" fillId="0" borderId="0" xfId="0" applyAlignment="1">
      <alignment vertical="center"/>
    </xf>
    <xf numFmtId="0" fontId="2" fillId="0" borderId="0" xfId="0" applyFont="1"/>
    <xf numFmtId="164" fontId="2" fillId="0" borderId="0" xfId="2" applyFont="1"/>
    <xf numFmtId="164" fontId="2" fillId="0" borderId="0" xfId="2" applyFont="1" applyFill="1"/>
    <xf numFmtId="9" fontId="2" fillId="0" borderId="0" xfId="1" applyFont="1" applyAlignment="1">
      <alignment horizontal="center"/>
    </xf>
    <xf numFmtId="164" fontId="2" fillId="0" borderId="0" xfId="2" applyFont="1" applyAlignment="1">
      <alignment horizontal="center"/>
    </xf>
    <xf numFmtId="165" fontId="3" fillId="0" borderId="0" xfId="2" applyNumberFormat="1" applyFont="1" applyBorder="1"/>
    <xf numFmtId="165" fontId="3" fillId="0" borderId="0" xfId="2" applyNumberFormat="1" applyFont="1"/>
    <xf numFmtId="165" fontId="2" fillId="0" borderId="0" xfId="2" applyNumberFormat="1" applyFont="1"/>
    <xf numFmtId="165" fontId="4" fillId="0" borderId="0" xfId="2" applyNumberFormat="1" applyFont="1" applyBorder="1"/>
    <xf numFmtId="165" fontId="4" fillId="0" borderId="0" xfId="2" applyNumberFormat="1" applyFont="1"/>
    <xf numFmtId="0" fontId="2" fillId="0" borderId="0" xfId="0" applyFont="1" applyAlignment="1">
      <alignment vertical="center"/>
    </xf>
    <xf numFmtId="43" fontId="2" fillId="0" borderId="0" xfId="2" applyNumberFormat="1" applyFont="1"/>
    <xf numFmtId="164" fontId="4" fillId="0" borderId="0" xfId="2" applyFont="1"/>
    <xf numFmtId="43" fontId="2" fillId="0" borderId="0" xfId="0" applyNumberFormat="1" applyFont="1"/>
    <xf numFmtId="164" fontId="2" fillId="0" borderId="0" xfId="2" applyFont="1" applyFill="1" applyAlignment="1">
      <alignment horizontal="center"/>
    </xf>
    <xf numFmtId="165" fontId="5" fillId="2" borderId="0" xfId="2" applyNumberFormat="1" applyFont="1" applyFill="1"/>
    <xf numFmtId="165" fontId="5" fillId="2" borderId="0" xfId="2" applyNumberFormat="1" applyFont="1" applyFill="1" applyBorder="1"/>
    <xf numFmtId="0" fontId="6" fillId="0" borderId="0" xfId="0" applyFont="1" applyAlignment="1">
      <alignment vertical="center"/>
    </xf>
    <xf numFmtId="165" fontId="7" fillId="0" borderId="1" xfId="2" applyNumberFormat="1" applyFont="1" applyBorder="1"/>
    <xf numFmtId="165" fontId="7" fillId="0" borderId="0" xfId="2" applyNumberFormat="1" applyFont="1" applyBorder="1"/>
    <xf numFmtId="0" fontId="8" fillId="0" borderId="0" xfId="0" applyFont="1" applyAlignment="1">
      <alignment vertical="center"/>
    </xf>
    <xf numFmtId="165" fontId="7" fillId="0" borderId="2" xfId="2" applyNumberFormat="1" applyFont="1" applyBorder="1" applyAlignment="1">
      <alignment vertical="center" wrapText="1"/>
    </xf>
    <xf numFmtId="165" fontId="7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5" fontId="5" fillId="0" borderId="0" xfId="2" applyNumberFormat="1" applyFont="1" applyFill="1" applyAlignment="1">
      <alignment vertical="center" wrapText="1"/>
    </xf>
    <xf numFmtId="165" fontId="5" fillId="0" borderId="0" xfId="2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9" fontId="2" fillId="0" borderId="0" xfId="1" applyFont="1" applyFill="1" applyAlignment="1">
      <alignment horizontal="center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0" fontId="2" fillId="0" borderId="0" xfId="1" applyNumberFormat="1" applyFont="1" applyAlignment="1">
      <alignment horizontal="center"/>
    </xf>
    <xf numFmtId="165" fontId="5" fillId="0" borderId="3" xfId="2" applyNumberFormat="1" applyFont="1" applyBorder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9" fillId="0" borderId="4" xfId="2" applyNumberFormat="1" applyFont="1" applyBorder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13" fillId="0" borderId="0" xfId="2" applyNumberFormat="1" applyFont="1" applyAlignment="1">
      <alignment vertical="center" wrapText="1"/>
    </xf>
    <xf numFmtId="165" fontId="13" fillId="0" borderId="0" xfId="2" applyNumberFormat="1" applyFont="1" applyBorder="1" applyAlignment="1">
      <alignment vertical="center" wrapText="1"/>
    </xf>
    <xf numFmtId="165" fontId="9" fillId="0" borderId="3" xfId="2" applyNumberFormat="1" applyFont="1" applyBorder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9" fontId="2" fillId="0" borderId="0" xfId="1" applyFont="1"/>
    <xf numFmtId="165" fontId="11" fillId="0" borderId="0" xfId="2" applyNumberFormat="1" applyFont="1" applyAlignment="1">
      <alignment horizontal="left" vertical="center" wrapText="1"/>
    </xf>
    <xf numFmtId="165" fontId="11" fillId="0" borderId="0" xfId="2" applyNumberFormat="1" applyFont="1" applyBorder="1" applyAlignment="1">
      <alignment horizontal="left" vertical="center" wrapText="1"/>
    </xf>
    <xf numFmtId="164" fontId="14" fillId="0" borderId="0" xfId="2" applyFont="1" applyFill="1" applyAlignment="1">
      <alignment vertical="center"/>
    </xf>
    <xf numFmtId="0" fontId="0" fillId="0" borderId="0" xfId="0" applyFont="1" applyAlignment="1"/>
    <xf numFmtId="164" fontId="0" fillId="0" borderId="0" xfId="2" applyFont="1" applyAlignment="1"/>
    <xf numFmtId="164" fontId="2" fillId="0" borderId="0" xfId="2" applyFont="1" applyFill="1" applyAlignment="1"/>
    <xf numFmtId="164" fontId="15" fillId="0" borderId="0" xfId="2" applyFont="1" applyFill="1" applyAlignment="1">
      <alignment horizontal="center"/>
    </xf>
    <xf numFmtId="9" fontId="15" fillId="0" borderId="0" xfId="1" applyFont="1" applyAlignment="1">
      <alignment horizontal="center"/>
    </xf>
    <xf numFmtId="164" fontId="15" fillId="0" borderId="0" xfId="2" applyFont="1" applyAlignment="1">
      <alignment horizontal="center"/>
    </xf>
    <xf numFmtId="165" fontId="9" fillId="0" borderId="0" xfId="2" applyNumberFormat="1" applyFont="1" applyAlignment="1">
      <alignment horizontal="center" vertical="center" wrapText="1"/>
    </xf>
    <xf numFmtId="165" fontId="9" fillId="0" borderId="0" xfId="2" applyNumberFormat="1" applyFont="1" applyBorder="1" applyAlignment="1">
      <alignment horizontal="center" vertical="center" wrapText="1"/>
    </xf>
    <xf numFmtId="1" fontId="9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9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/>
    <xf numFmtId="165" fontId="6" fillId="0" borderId="0" xfId="2" applyNumberFormat="1" applyFont="1" applyBorder="1" applyAlignment="1"/>
    <xf numFmtId="165" fontId="15" fillId="0" borderId="0" xfId="2" applyNumberFormat="1" applyFont="1" applyAlignment="1">
      <alignment horizontal="center"/>
    </xf>
    <xf numFmtId="165" fontId="15" fillId="0" borderId="0" xfId="2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2" applyFont="1" applyFill="1" applyAlignment="1"/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190499</xdr:colOff>
      <xdr:row>0</xdr:row>
      <xdr:rowOff>0</xdr:rowOff>
    </xdr:from>
    <xdr:ext cx="2734468" cy="781050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1143001</xdr:colOff>
      <xdr:row>0</xdr:row>
      <xdr:rowOff>0</xdr:rowOff>
    </xdr:from>
    <xdr:ext cx="3352800" cy="802821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286001" y="0"/>
          <a:ext cx="3352800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</xdr:col>
      <xdr:colOff>1046390</xdr:colOff>
      <xdr:row>52</xdr:row>
      <xdr:rowOff>63951</xdr:rowOff>
    </xdr:from>
    <xdr:ext cx="9227002" cy="2904705"/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7569" y="9493701"/>
          <a:ext cx="9227002" cy="290470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Estados%20financieros\2022\MAYO\E.F.%20MAYO%202022---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DIARIO ACUMULADO"/>
      <sheetName val="TABLAACUMU"/>
      <sheetName val="EST.RENDIM.ACUMULADO"/>
      <sheetName val="NOTA ACUMULADA"/>
      <sheetName val="Est. de Rendimiento Comparat"/>
      <sheetName val="Estado de Situación Comparat"/>
      <sheetName val="Hoja2"/>
      <sheetName val="Hoja8"/>
      <sheetName val="Hoja9"/>
      <sheetName val="Hoja6"/>
      <sheetName val="Cambio del Patrimonio"/>
      <sheetName val="COMISION"/>
      <sheetName val="Hoja10"/>
      <sheetName val="DIARIO GENERAL MAYO 2022"/>
      <sheetName val="Tabla MAYO 2022"/>
      <sheetName val="NOTAS DEL MES"/>
      <sheetName val="Est. de Rendimiento MES"/>
      <sheetName val="Flujo de Efectivo mes"/>
      <sheetName val="PPNE6 MAYO 2022"/>
      <sheetName val="Estado Comparativo"/>
      <sheetName val="Flujo de Efectivo semestre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0">
          <cell r="C100">
            <v>55609876.192999981</v>
          </cell>
        </row>
        <row r="170">
          <cell r="C170">
            <v>216186346.85237962</v>
          </cell>
        </row>
        <row r="233">
          <cell r="C233">
            <v>73541832.270507649</v>
          </cell>
        </row>
        <row r="372">
          <cell r="C372">
            <v>63128885.371051222</v>
          </cell>
        </row>
        <row r="387">
          <cell r="C387">
            <v>1505389.4100000029</v>
          </cell>
        </row>
        <row r="449">
          <cell r="C449">
            <v>60532068.12523441</v>
          </cell>
        </row>
        <row r="472">
          <cell r="C472">
            <v>234350266.76797277</v>
          </cell>
        </row>
        <row r="504">
          <cell r="C504">
            <v>4359800.25</v>
          </cell>
        </row>
        <row r="521">
          <cell r="C521">
            <v>6866302.6668757321</v>
          </cell>
        </row>
      </sheetData>
      <sheetData sheetId="19">
        <row r="104">
          <cell r="D104">
            <v>88454818.057412475</v>
          </cell>
        </row>
        <row r="137">
          <cell r="D137">
            <v>222774933.1134145</v>
          </cell>
        </row>
        <row r="180">
          <cell r="D180">
            <v>73103052.293747112</v>
          </cell>
        </row>
        <row r="214">
          <cell r="F214">
            <v>67007909.402915113</v>
          </cell>
        </row>
        <row r="227">
          <cell r="F227">
            <v>1505389.4100000029</v>
          </cell>
        </row>
        <row r="276">
          <cell r="D276">
            <v>253586860.32549903</v>
          </cell>
        </row>
        <row r="296">
          <cell r="D296">
            <v>66084157.225234419</v>
          </cell>
        </row>
        <row r="341">
          <cell r="D341">
            <v>4359800.25</v>
          </cell>
        </row>
        <row r="358">
          <cell r="D358">
            <v>6796891.4127090601</v>
          </cell>
        </row>
        <row r="384">
          <cell r="E384">
            <v>-8628421.1231444813</v>
          </cell>
        </row>
      </sheetData>
      <sheetData sheetId="20">
        <row r="41">
          <cell r="C41">
            <v>18154500.827191159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5:Y75"/>
  <sheetViews>
    <sheetView showGridLines="0" tabSelected="1" view="pageBreakPreview" topLeftCell="A16" zoomScale="70" zoomScaleNormal="60" zoomScaleSheetLayoutView="70" zoomScalePageLayoutView="25" workbookViewId="0">
      <selection activeCell="N27" sqref="N27"/>
    </sheetView>
  </sheetViews>
  <sheetFormatPr baseColWidth="10" defaultRowHeight="15" x14ac:dyDescent="0.25"/>
  <cols>
    <col min="1" max="1" width="10.7109375" customWidth="1"/>
    <col min="2" max="2" width="90.42578125" style="7" customWidth="1"/>
    <col min="3" max="3" width="37.28515625" style="5" customWidth="1"/>
    <col min="4" max="4" width="5.28515625" style="6" customWidth="1"/>
    <col min="5" max="5" width="29.7109375" style="5" customWidth="1"/>
    <col min="6" max="6" width="10.42578125" style="4" hidden="1" customWidth="1"/>
    <col min="7" max="7" width="10.85546875" style="4" hidden="1" customWidth="1"/>
    <col min="8" max="8" width="11.7109375" style="4" hidden="1" customWidth="1"/>
    <col min="9" max="9" width="6.7109375" style="3" hidden="1" customWidth="1"/>
    <col min="10" max="10" width="28.42578125" style="2" hidden="1" customWidth="1"/>
    <col min="11" max="11" width="25.7109375" style="1" hidden="1" customWidth="1"/>
    <col min="12" max="12" width="28.140625" style="1" customWidth="1"/>
    <col min="13" max="13" width="9.140625" style="1" customWidth="1"/>
    <col min="14" max="14" width="21.140625" style="1" customWidth="1"/>
    <col min="15" max="15" width="11.7109375" style="1" customWidth="1"/>
    <col min="16" max="16" width="29.85546875" style="1" customWidth="1"/>
    <col min="17" max="17" width="19.7109375" style="1" customWidth="1"/>
    <col min="18" max="18" width="21.85546875" style="1" customWidth="1"/>
    <col min="19" max="19" width="23.42578125" style="1" customWidth="1"/>
    <col min="20" max="20" width="22.5703125" style="1" customWidth="1"/>
    <col min="21" max="21" width="26.28515625" style="1" customWidth="1"/>
    <col min="22" max="22" width="19.28515625" style="1" customWidth="1"/>
    <col min="23" max="23" width="31.28515625" style="1" customWidth="1"/>
    <col min="24" max="24" width="22.28515625" customWidth="1"/>
    <col min="25" max="25" width="18.7109375" bestFit="1" customWidth="1"/>
  </cols>
  <sheetData>
    <row r="5" spans="2:23" ht="15.75" x14ac:dyDescent="0.25">
      <c r="B5" s="76" t="s">
        <v>32</v>
      </c>
      <c r="C5" s="76"/>
      <c r="D5" s="76"/>
      <c r="E5" s="76"/>
    </row>
    <row r="6" spans="2:23" x14ac:dyDescent="0.25">
      <c r="B6" s="77" t="s">
        <v>31</v>
      </c>
      <c r="C6" s="77"/>
      <c r="D6" s="77"/>
      <c r="E6" s="77"/>
    </row>
    <row r="7" spans="2:23" s="58" customFormat="1" ht="15.75" x14ac:dyDescent="0.25">
      <c r="B7" s="76" t="s">
        <v>30</v>
      </c>
      <c r="C7" s="76"/>
      <c r="D7" s="76"/>
      <c r="E7" s="76"/>
      <c r="F7" s="63"/>
      <c r="G7" s="63"/>
      <c r="H7" s="63"/>
      <c r="I7" s="62"/>
      <c r="J7" s="74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2:23" s="58" customFormat="1" ht="15.75" x14ac:dyDescent="0.25">
      <c r="B8" s="76" t="s">
        <v>29</v>
      </c>
      <c r="C8" s="76"/>
      <c r="D8" s="76"/>
      <c r="E8" s="76"/>
      <c r="F8" s="63"/>
      <c r="G8" s="63"/>
      <c r="H8" s="63"/>
      <c r="I8" s="62"/>
      <c r="J8" s="74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2:23" s="58" customFormat="1" ht="15.75" x14ac:dyDescent="0.25">
      <c r="B9" s="76" t="s">
        <v>28</v>
      </c>
      <c r="C9" s="76"/>
      <c r="D9" s="76"/>
      <c r="E9" s="76"/>
      <c r="F9" s="63"/>
      <c r="G9" s="63"/>
      <c r="H9" s="63"/>
      <c r="I9" s="62"/>
      <c r="J9" s="74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2:23" s="58" customFormat="1" x14ac:dyDescent="0.25">
      <c r="B10" s="78" t="s">
        <v>27</v>
      </c>
      <c r="C10" s="78"/>
      <c r="D10" s="78"/>
      <c r="E10" s="78"/>
      <c r="F10" s="63"/>
      <c r="G10" s="63"/>
      <c r="H10" s="63"/>
      <c r="I10" s="62"/>
      <c r="J10" s="74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2:23" s="58" customFormat="1" x14ac:dyDescent="0.25">
      <c r="B11" s="73"/>
      <c r="C11" s="71"/>
      <c r="D11" s="72"/>
      <c r="E11" s="71"/>
      <c r="F11" s="63"/>
      <c r="G11" s="63"/>
      <c r="H11" s="63"/>
      <c r="I11" s="62"/>
      <c r="J11" s="74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2:23" s="58" customFormat="1" hidden="1" x14ac:dyDescent="0.25">
      <c r="B12" s="73"/>
      <c r="C12" s="71"/>
      <c r="D12" s="72"/>
      <c r="E12" s="71"/>
      <c r="F12" s="63"/>
      <c r="G12" s="63"/>
      <c r="H12" s="63"/>
      <c r="I12" s="62"/>
      <c r="J12" s="61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2:23" s="58" customFormat="1" ht="15.75" x14ac:dyDescent="0.25">
      <c r="B13" s="25"/>
      <c r="C13" s="69"/>
      <c r="D13" s="70"/>
      <c r="E13" s="69"/>
      <c r="F13" s="63"/>
      <c r="G13" s="63"/>
      <c r="H13" s="63"/>
      <c r="I13" s="62"/>
      <c r="J13" s="61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2:23" s="58" customFormat="1" x14ac:dyDescent="0.25">
      <c r="B14" s="67"/>
      <c r="C14" s="68" t="s">
        <v>26</v>
      </c>
      <c r="D14" s="65"/>
      <c r="E14" s="68" t="s">
        <v>25</v>
      </c>
      <c r="F14" s="63"/>
      <c r="G14" s="63"/>
      <c r="H14" s="63"/>
      <c r="I14" s="62"/>
      <c r="J14" s="61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2:23" s="58" customFormat="1" x14ac:dyDescent="0.25">
      <c r="B15" s="67"/>
      <c r="C15" s="66"/>
      <c r="D15" s="65"/>
      <c r="E15" s="64"/>
      <c r="F15" s="63"/>
      <c r="G15" s="63"/>
      <c r="H15" s="63"/>
      <c r="I15" s="62"/>
      <c r="J15" s="61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2:23" s="58" customFormat="1" x14ac:dyDescent="0.25">
      <c r="B16" s="31" t="s">
        <v>24</v>
      </c>
      <c r="C16" s="46"/>
      <c r="D16" s="47"/>
      <c r="E16" s="46"/>
      <c r="F16" s="12"/>
      <c r="G16" s="12"/>
      <c r="H16" s="12"/>
      <c r="I16" s="11"/>
      <c r="J16" s="60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2:25" s="8" customFormat="1" x14ac:dyDescent="0.2">
      <c r="B17" s="31" t="s">
        <v>23</v>
      </c>
      <c r="C17" s="46"/>
      <c r="D17" s="47"/>
      <c r="E17" s="46"/>
      <c r="F17" s="12"/>
      <c r="G17" s="12"/>
      <c r="H17" s="12"/>
      <c r="I17" s="11"/>
      <c r="J17" s="10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5" s="8" customFormat="1" x14ac:dyDescent="0.2">
      <c r="B18" s="40" t="s">
        <v>22</v>
      </c>
      <c r="C18" s="44">
        <f>+'[2]NOTAS DEL MES'!D104</f>
        <v>88454818.057412475</v>
      </c>
      <c r="D18" s="45"/>
      <c r="E18" s="44">
        <f>+'[2]Tabla MAYO 2022'!C100</f>
        <v>55609876.192999981</v>
      </c>
      <c r="F18" s="35">
        <f>+C18/$C$28</f>
        <v>0.19533085878966067</v>
      </c>
      <c r="G18" s="11">
        <f>+C18/E18-1</f>
        <v>0.59063145097501457</v>
      </c>
      <c r="H18" s="12">
        <f>+C18/E18-1</f>
        <v>0.59063145097501457</v>
      </c>
      <c r="I18" s="11">
        <f>+C18/$C$28</f>
        <v>0.19533085878966067</v>
      </c>
      <c r="J18" s="10">
        <f>+E18-C18</f>
        <v>-32844941.864412494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57"/>
      <c r="W18" s="9"/>
      <c r="X18" s="21"/>
      <c r="Y18" s="21"/>
    </row>
    <row r="19" spans="2:25" s="8" customFormat="1" x14ac:dyDescent="0.2">
      <c r="B19" s="40" t="s">
        <v>21</v>
      </c>
      <c r="C19" s="44">
        <f>+'[2]NOTAS DEL MES'!D137</f>
        <v>222774933.1134145</v>
      </c>
      <c r="D19" s="45"/>
      <c r="E19" s="44">
        <f>+'[2]Tabla MAYO 2022'!C170</f>
        <v>216186346.85237962</v>
      </c>
      <c r="F19" s="35">
        <f>+C19/$C$28</f>
        <v>0.49194402246815705</v>
      </c>
      <c r="G19" s="11">
        <f>+C19/E19-1</f>
        <v>3.0476421647172014E-2</v>
      </c>
      <c r="H19" s="11">
        <f>+C19/E19-1</f>
        <v>3.0476421647172014E-2</v>
      </c>
      <c r="I19" s="11">
        <f>+C19/$C$28</f>
        <v>0.49194402246815705</v>
      </c>
      <c r="J19" s="10">
        <f>+E19-C19</f>
        <v>-6588586.2610348761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1"/>
      <c r="Y19" s="21"/>
    </row>
    <row r="20" spans="2:25" s="8" customFormat="1" x14ac:dyDescent="0.2">
      <c r="B20" s="40" t="s">
        <v>20</v>
      </c>
      <c r="C20" s="55">
        <f>+'[2]NOTAS DEL MES'!D180</f>
        <v>73103052.293747112</v>
      </c>
      <c r="D20" s="56"/>
      <c r="E20" s="55">
        <f>+'[2]Tabla MAYO 2022'!C233</f>
        <v>73541832.270507649</v>
      </c>
      <c r="F20" s="35">
        <f>+C20/$C$28</f>
        <v>0.16143023408193535</v>
      </c>
      <c r="G20" s="11">
        <f>+C20/E20-1</f>
        <v>-5.9663998463701517E-3</v>
      </c>
      <c r="H20" s="11">
        <f>+C20/E20-1</f>
        <v>-5.9663998463701517E-3</v>
      </c>
      <c r="I20" s="11">
        <f>+C20/$C$28</f>
        <v>0.16143023408193535</v>
      </c>
      <c r="J20" s="10">
        <f>+E20-C20</f>
        <v>438779.97676053643</v>
      </c>
      <c r="K20" s="54">
        <f>+C21/C34-1</f>
        <v>0.18609953853501704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1"/>
      <c r="Y20" s="21"/>
    </row>
    <row r="21" spans="2:25" s="8" customFormat="1" ht="15.75" thickBot="1" x14ac:dyDescent="0.25">
      <c r="B21" s="31" t="s">
        <v>19</v>
      </c>
      <c r="C21" s="48">
        <f>SUM(C18:C20)</f>
        <v>384332803.4645741</v>
      </c>
      <c r="D21" s="49"/>
      <c r="E21" s="48">
        <f>SUM(E18:E20)</f>
        <v>345338055.31588721</v>
      </c>
      <c r="F21" s="35"/>
      <c r="G21" s="11"/>
      <c r="H21" s="11">
        <f>+C21/E21-1</f>
        <v>0.11291761086978291</v>
      </c>
      <c r="I21" s="11"/>
      <c r="J21" s="10"/>
      <c r="K21" s="54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21"/>
    </row>
    <row r="22" spans="2:25" s="8" customFormat="1" x14ac:dyDescent="0.2">
      <c r="B22" s="31"/>
      <c r="C22" s="50"/>
      <c r="D22" s="51"/>
      <c r="E22" s="50"/>
      <c r="F22" s="35"/>
      <c r="G22" s="11"/>
      <c r="H22" s="11"/>
      <c r="I22" s="11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21"/>
    </row>
    <row r="23" spans="2:25" s="8" customFormat="1" x14ac:dyDescent="0.2">
      <c r="B23" s="31" t="s">
        <v>18</v>
      </c>
      <c r="C23" s="50"/>
      <c r="D23" s="51"/>
      <c r="E23" s="50"/>
      <c r="F23" s="35"/>
      <c r="G23" s="11"/>
      <c r="H23" s="11"/>
      <c r="I23" s="11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1"/>
    </row>
    <row r="24" spans="2:25" s="8" customFormat="1" x14ac:dyDescent="0.2">
      <c r="B24" s="40" t="s">
        <v>17</v>
      </c>
      <c r="C24" s="53">
        <f>+'[2]NOTAS DEL MES'!F214</f>
        <v>67007909.402915113</v>
      </c>
      <c r="D24" s="45"/>
      <c r="E24" s="53">
        <f>+'[2]Tabla MAYO 2022'!C372</f>
        <v>63128885.371051222</v>
      </c>
      <c r="F24" s="35">
        <f>+C24/$C$28</f>
        <v>0.14797059987027308</v>
      </c>
      <c r="G24" s="11">
        <f>+C24/E24-1</f>
        <v>6.1446103619036574E-2</v>
      </c>
      <c r="H24" s="11">
        <f>+C24/E24-1</f>
        <v>6.1446103619036574E-2</v>
      </c>
      <c r="I24" s="11">
        <f>+C24/$C$28</f>
        <v>0.14797059987027308</v>
      </c>
      <c r="J24" s="10">
        <f>+E24-C24</f>
        <v>-3879024.0318638906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21"/>
      <c r="Y24" s="21"/>
    </row>
    <row r="25" spans="2:25" s="8" customFormat="1" x14ac:dyDescent="0.2">
      <c r="B25" s="40" t="s">
        <v>16</v>
      </c>
      <c r="C25" s="44">
        <f>+'[2]NOTAS DEL MES'!F227</f>
        <v>1505389.4100000029</v>
      </c>
      <c r="D25" s="45"/>
      <c r="E25" s="44">
        <f>+'[2]Tabla MAYO 2022'!C387</f>
        <v>1505389.4100000029</v>
      </c>
      <c r="F25" s="35">
        <f>+C25/$C$28</f>
        <v>3.324284789973857E-3</v>
      </c>
      <c r="G25" s="11">
        <f>+C25/E25-1</f>
        <v>0</v>
      </c>
      <c r="H25" s="11">
        <f>+C25/E25-1</f>
        <v>0</v>
      </c>
      <c r="I25" s="11">
        <f>+C25/$C$28</f>
        <v>3.324284789973857E-3</v>
      </c>
      <c r="J25" s="10">
        <f>+E25-C25</f>
        <v>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21"/>
    </row>
    <row r="26" spans="2:25" s="8" customFormat="1" x14ac:dyDescent="0.2">
      <c r="B26" s="31" t="s">
        <v>15</v>
      </c>
      <c r="C26" s="50">
        <f>SUM(C24:C25)</f>
        <v>68513298.812915117</v>
      </c>
      <c r="D26" s="51"/>
      <c r="E26" s="52">
        <f>SUM(E24:E25)</f>
        <v>64634274.781051226</v>
      </c>
      <c r="F26" s="35"/>
      <c r="G26" s="11"/>
      <c r="H26" s="11">
        <f>+C26/E26-1</f>
        <v>6.001496953441654E-2</v>
      </c>
      <c r="I26" s="11">
        <f>+C26/$C$28</f>
        <v>0.15129488466024693</v>
      </c>
      <c r="J26" s="10">
        <f>+E26-C26</f>
        <v>-3879024.0318638906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21"/>
    </row>
    <row r="27" spans="2:25" s="8" customFormat="1" x14ac:dyDescent="0.2">
      <c r="B27" s="31"/>
      <c r="C27" s="50"/>
      <c r="D27" s="51"/>
      <c r="E27" s="50"/>
      <c r="F27" s="35"/>
      <c r="G27" s="11"/>
      <c r="H27" s="11"/>
      <c r="I27" s="11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21"/>
    </row>
    <row r="28" spans="2:25" s="8" customFormat="1" ht="15.75" thickBot="1" x14ac:dyDescent="0.25">
      <c r="B28" s="31" t="s">
        <v>14</v>
      </c>
      <c r="C28" s="48">
        <f>+C26+C21</f>
        <v>452846102.27748919</v>
      </c>
      <c r="D28" s="49"/>
      <c r="E28" s="48">
        <f>+E26+E21</f>
        <v>409972330.09693843</v>
      </c>
      <c r="F28" s="35">
        <f>+C28/$C$28</f>
        <v>1</v>
      </c>
      <c r="G28" s="11">
        <f>+C28/E28-1</f>
        <v>0.10457723371334149</v>
      </c>
      <c r="H28" s="41">
        <f>+C28/E28-1</f>
        <v>0.10457723371334149</v>
      </c>
      <c r="I28" s="11"/>
      <c r="J28" s="10">
        <f>+E28-C28</f>
        <v>-42873772.180550754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21"/>
      <c r="Y28" s="21"/>
    </row>
    <row r="29" spans="2:25" s="8" customFormat="1" x14ac:dyDescent="0.2">
      <c r="B29" s="75" t="s">
        <v>13</v>
      </c>
      <c r="C29" s="46"/>
      <c r="D29" s="47"/>
      <c r="E29" s="46"/>
      <c r="F29" s="35"/>
      <c r="G29" s="11"/>
      <c r="H29" s="11"/>
      <c r="I29" s="11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21"/>
    </row>
    <row r="30" spans="2:25" s="8" customFormat="1" x14ac:dyDescent="0.2">
      <c r="B30" s="75"/>
      <c r="C30" s="44"/>
      <c r="D30" s="45"/>
      <c r="E30" s="44"/>
      <c r="F30" s="35"/>
      <c r="G30" s="11"/>
      <c r="H30" s="11"/>
      <c r="I30" s="11"/>
      <c r="J30" s="1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21"/>
    </row>
    <row r="31" spans="2:25" s="8" customFormat="1" x14ac:dyDescent="0.2">
      <c r="B31" s="40" t="s">
        <v>12</v>
      </c>
      <c r="C31" s="36">
        <f>+'[2]NOTAS DEL MES'!D276</f>
        <v>253586860.32549903</v>
      </c>
      <c r="D31" s="37"/>
      <c r="E31" s="36">
        <f>+'[2]Tabla MAYO 2022'!C472</f>
        <v>234350266.76797277</v>
      </c>
      <c r="F31" s="35">
        <f>+C31/$C$40</f>
        <v>0.76652243226062589</v>
      </c>
      <c r="G31" s="11">
        <f>+C31/E31-1</f>
        <v>8.2084794793821025E-2</v>
      </c>
      <c r="H31" s="11">
        <f>+C31/E31-1</f>
        <v>8.2084794793821025E-2</v>
      </c>
      <c r="I31" s="11">
        <f>+C31/$C$40</f>
        <v>0.76652243226062589</v>
      </c>
      <c r="J31" s="10">
        <f>+E31-C31</f>
        <v>-19236593.557526261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21"/>
      <c r="Y31" s="21"/>
    </row>
    <row r="32" spans="2:25" s="8" customFormat="1" x14ac:dyDescent="0.2">
      <c r="B32" s="40" t="s">
        <v>11</v>
      </c>
      <c r="C32" s="32">
        <f>+'[2]NOTAS DEL MES'!D296</f>
        <v>66084157.225234419</v>
      </c>
      <c r="D32" s="33"/>
      <c r="E32" s="32">
        <f>+'[2]Tabla MAYO 2022'!C449</f>
        <v>60532068.12523441</v>
      </c>
      <c r="F32" s="35">
        <f>+C32/$C$40</f>
        <v>0.19975399697429341</v>
      </c>
      <c r="G32" s="11">
        <f>+C32/E32-1</f>
        <v>9.1721450661710779E-2</v>
      </c>
      <c r="H32" s="11">
        <f>+C32/E32-1</f>
        <v>9.1721450661710779E-2</v>
      </c>
      <c r="I32" s="11">
        <f>+C32/$C$40</f>
        <v>0.19975399697429341</v>
      </c>
      <c r="J32" s="10">
        <f>+E32-C32</f>
        <v>-5552089.1000000089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21"/>
      <c r="Y32" s="21"/>
    </row>
    <row r="33" spans="2:25" s="8" customFormat="1" ht="17.25" x14ac:dyDescent="0.2">
      <c r="B33" s="40" t="s">
        <v>10</v>
      </c>
      <c r="C33" s="42">
        <f>+'[2]NOTAS DEL MES'!D341</f>
        <v>4359800.25</v>
      </c>
      <c r="D33" s="43"/>
      <c r="E33" s="42">
        <f>+'[2]Tabla MAYO 2022'!C504</f>
        <v>4359800.25</v>
      </c>
      <c r="F33" s="35">
        <f>+C33/$C$40</f>
        <v>1.3178461563469451E-2</v>
      </c>
      <c r="G33" s="11">
        <f>+C33/E33-1</f>
        <v>0</v>
      </c>
      <c r="H33" s="11">
        <f>+C33/E33-1</f>
        <v>0</v>
      </c>
      <c r="I33" s="11">
        <f>+C33/$C$40</f>
        <v>1.3178461563469451E-2</v>
      </c>
      <c r="J33" s="10">
        <f>+E33-C33</f>
        <v>0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21"/>
    </row>
    <row r="34" spans="2:25" s="8" customFormat="1" x14ac:dyDescent="0.2">
      <c r="B34" s="31" t="s">
        <v>9</v>
      </c>
      <c r="C34" s="38">
        <f>SUM(C31:C33)</f>
        <v>324030817.80073345</v>
      </c>
      <c r="D34" s="39"/>
      <c r="E34" s="38">
        <f>SUM(E31:E33)</f>
        <v>299242135.14320719</v>
      </c>
      <c r="F34" s="35"/>
      <c r="G34" s="11"/>
      <c r="H34" s="41">
        <f>+C34/E34-1</f>
        <v>8.2838209417477993E-2</v>
      </c>
      <c r="I34" s="11"/>
      <c r="J34" s="10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21"/>
    </row>
    <row r="35" spans="2:25" s="8" customFormat="1" x14ac:dyDescent="0.2">
      <c r="B35" s="31"/>
      <c r="C35" s="38"/>
      <c r="D35" s="39"/>
      <c r="E35" s="38"/>
      <c r="F35" s="35"/>
      <c r="G35" s="11"/>
      <c r="H35" s="11"/>
      <c r="I35" s="11"/>
      <c r="J35" s="1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21"/>
    </row>
    <row r="36" spans="2:25" s="8" customFormat="1" x14ac:dyDescent="0.2">
      <c r="B36" s="31" t="s">
        <v>8</v>
      </c>
      <c r="C36" s="36"/>
      <c r="D36" s="37"/>
      <c r="E36" s="36"/>
      <c r="F36" s="35"/>
      <c r="G36" s="11"/>
      <c r="H36" s="11"/>
      <c r="I36" s="11"/>
      <c r="J36" s="10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21"/>
    </row>
    <row r="37" spans="2:25" s="8" customFormat="1" x14ac:dyDescent="0.2">
      <c r="B37" s="40" t="s">
        <v>7</v>
      </c>
      <c r="C37" s="36">
        <f>+'[2]NOTAS DEL MES'!D358</f>
        <v>6796891.4127090601</v>
      </c>
      <c r="D37" s="37"/>
      <c r="E37" s="36">
        <f>+'[2]Tabla MAYO 2022'!C521</f>
        <v>6866302.6668757321</v>
      </c>
      <c r="F37" s="35">
        <f>+C37/$C$40</f>
        <v>2.0545109201611223E-2</v>
      </c>
      <c r="G37" s="11">
        <f>+C37/E37-1</f>
        <v>-1.0108970946114071E-2</v>
      </c>
      <c r="H37" s="11">
        <f>+C37/E37-1</f>
        <v>-1.0108970946114071E-2</v>
      </c>
      <c r="I37" s="11">
        <f>+C37/$C$40</f>
        <v>2.0545109201611223E-2</v>
      </c>
      <c r="J37" s="10">
        <f>+E37-C37</f>
        <v>69411.254166672006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21"/>
      <c r="Y37" s="21"/>
    </row>
    <row r="38" spans="2:25" s="8" customFormat="1" x14ac:dyDescent="0.2">
      <c r="B38" s="31" t="s">
        <v>6</v>
      </c>
      <c r="C38" s="38">
        <f>+C37</f>
        <v>6796891.4127090601</v>
      </c>
      <c r="D38" s="39"/>
      <c r="E38" s="38">
        <f>SUM(E37)</f>
        <v>6866302.6668757321</v>
      </c>
      <c r="F38" s="35"/>
      <c r="G38" s="11"/>
      <c r="H38" s="11">
        <f>+C38/E38-1</f>
        <v>-1.0108970946114071E-2</v>
      </c>
      <c r="I38" s="11"/>
      <c r="J38" s="10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21"/>
    </row>
    <row r="39" spans="2:25" s="8" customFormat="1" x14ac:dyDescent="0.2">
      <c r="B39" s="31"/>
      <c r="C39" s="38"/>
      <c r="D39" s="39"/>
      <c r="E39" s="38"/>
      <c r="F39" s="35"/>
      <c r="G39" s="11"/>
      <c r="H39" s="11"/>
      <c r="I39" s="11"/>
      <c r="J39" s="10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21"/>
    </row>
    <row r="40" spans="2:25" s="8" customFormat="1" x14ac:dyDescent="0.2">
      <c r="B40" s="31" t="s">
        <v>5</v>
      </c>
      <c r="C40" s="38">
        <f>+C34+C38</f>
        <v>330827709.2134425</v>
      </c>
      <c r="D40" s="39"/>
      <c r="E40" s="38">
        <f>+E34+E38</f>
        <v>306108437.81008291</v>
      </c>
      <c r="F40" s="35"/>
      <c r="G40" s="11">
        <f>+C40/E40-1</f>
        <v>8.0753315982410312E-2</v>
      </c>
      <c r="H40" s="11">
        <f>+C40/E40-1</f>
        <v>8.0753315982410312E-2</v>
      </c>
      <c r="I40" s="11"/>
      <c r="J40" s="10">
        <f>+E40-C40</f>
        <v>-24719271.403359592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21"/>
      <c r="Y40" s="21"/>
    </row>
    <row r="41" spans="2:25" s="8" customFormat="1" x14ac:dyDescent="0.2">
      <c r="B41" s="31"/>
      <c r="C41" s="38"/>
      <c r="D41" s="39"/>
      <c r="E41" s="38"/>
      <c r="F41" s="35"/>
      <c r="G41" s="11"/>
      <c r="H41" s="11"/>
      <c r="I41" s="11"/>
      <c r="J41" s="10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1"/>
    </row>
    <row r="42" spans="2:25" s="8" customFormat="1" x14ac:dyDescent="0.2">
      <c r="B42" s="31" t="s">
        <v>4</v>
      </c>
      <c r="C42" s="36"/>
      <c r="D42" s="37"/>
      <c r="E42" s="36"/>
      <c r="F42" s="35"/>
      <c r="G42" s="11"/>
      <c r="H42" s="11"/>
      <c r="I42" s="11"/>
      <c r="J42" s="10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21"/>
    </row>
    <row r="43" spans="2:25" s="8" customFormat="1" x14ac:dyDescent="0.2">
      <c r="B43" s="34" t="s">
        <v>3</v>
      </c>
      <c r="C43" s="30">
        <f>+E45</f>
        <v>103863892.23685552</v>
      </c>
      <c r="D43" s="30"/>
      <c r="E43" s="32">
        <v>112492313.36</v>
      </c>
      <c r="F43" s="22"/>
      <c r="G43" s="12"/>
      <c r="H43" s="11">
        <f>+C43/E43-1</f>
        <v>-7.670231738884814E-2</v>
      </c>
      <c r="I43" s="11"/>
      <c r="J43" s="10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21"/>
    </row>
    <row r="44" spans="2:25" s="8" customFormat="1" x14ac:dyDescent="0.2">
      <c r="B44" s="34" t="s">
        <v>2</v>
      </c>
      <c r="C44" s="32">
        <f>+'[2]Est. de Rendimiento MES'!C41</f>
        <v>18154500.827191159</v>
      </c>
      <c r="D44" s="33"/>
      <c r="E44" s="32">
        <f>+'[2]NOTAS DEL MES'!E384</f>
        <v>-8628421.1231444813</v>
      </c>
      <c r="F44" s="22"/>
      <c r="G44" s="12"/>
      <c r="H44" s="11">
        <f>+C44/E44-1</f>
        <v>-3.1040350914832331</v>
      </c>
      <c r="I44" s="11"/>
      <c r="J44" s="10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21"/>
    </row>
    <row r="45" spans="2:25" s="8" customFormat="1" x14ac:dyDescent="0.2">
      <c r="B45" s="31" t="s">
        <v>1</v>
      </c>
      <c r="C45" s="29">
        <f>SUM(C43:C44)</f>
        <v>122018393.06404668</v>
      </c>
      <c r="D45" s="30"/>
      <c r="E45" s="29">
        <f>SUM(E43:E44)</f>
        <v>103863892.23685552</v>
      </c>
      <c r="F45" s="22"/>
      <c r="G45" s="12"/>
      <c r="H45" s="11">
        <f>+C45/E45-1</f>
        <v>0.17479126225879238</v>
      </c>
      <c r="I45" s="11"/>
      <c r="J45" s="10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21"/>
    </row>
    <row r="46" spans="2:25" s="8" customFormat="1" ht="15.75" thickBot="1" x14ac:dyDescent="0.25">
      <c r="B46" s="28" t="s">
        <v>0</v>
      </c>
      <c r="C46" s="26">
        <f>+C40+C45</f>
        <v>452846102.27748919</v>
      </c>
      <c r="D46" s="27"/>
      <c r="E46" s="26">
        <f>+E40+E45</f>
        <v>409972330.04693842</v>
      </c>
      <c r="F46" s="22"/>
      <c r="G46" s="12"/>
      <c r="H46" s="11">
        <f>+C46/E46-1</f>
        <v>0.10457723384805528</v>
      </c>
      <c r="I46" s="11"/>
      <c r="J46" s="10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21"/>
    </row>
    <row r="47" spans="2:25" s="8" customFormat="1" ht="15.75" hidden="1" thickTop="1" x14ac:dyDescent="0.2">
      <c r="B47" s="25"/>
      <c r="C47" s="23">
        <f>+C46-C28</f>
        <v>0</v>
      </c>
      <c r="D47" s="24"/>
      <c r="E47" s="23">
        <f>+E46-E28</f>
        <v>-5.0000011920928955E-2</v>
      </c>
      <c r="F47" s="22"/>
      <c r="G47" s="12"/>
      <c r="H47" s="12"/>
      <c r="I47" s="11"/>
      <c r="J47" s="1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21"/>
    </row>
    <row r="48" spans="2:25" s="8" customFormat="1" hidden="1" thickTop="1" x14ac:dyDescent="0.2">
      <c r="B48" s="18"/>
      <c r="C48" s="17">
        <f>+C46-C28</f>
        <v>0</v>
      </c>
      <c r="D48" s="16"/>
      <c r="E48" s="15"/>
      <c r="F48" s="12"/>
      <c r="G48" s="12"/>
      <c r="H48" s="12"/>
      <c r="I48" s="11"/>
      <c r="J48" s="10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21"/>
    </row>
    <row r="49" spans="2:23" s="8" customFormat="1" thickTop="1" x14ac:dyDescent="0.2">
      <c r="B49" s="18"/>
      <c r="C49" s="17">
        <f>+C28-C46</f>
        <v>0</v>
      </c>
      <c r="D49" s="16"/>
      <c r="E49" s="17">
        <f>+E28-E46</f>
        <v>5.0000011920928955E-2</v>
      </c>
      <c r="F49" s="12"/>
      <c r="G49" s="12"/>
      <c r="H49" s="12"/>
      <c r="I49" s="11"/>
      <c r="J49" s="1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2:23" s="8" customFormat="1" ht="14.25" x14ac:dyDescent="0.2">
      <c r="B50" s="18"/>
      <c r="C50" s="17"/>
      <c r="D50" s="16"/>
      <c r="E50" s="20"/>
      <c r="F50" s="12"/>
      <c r="G50" s="12"/>
      <c r="H50" s="12"/>
      <c r="I50" s="11"/>
      <c r="J50" s="1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2:23" s="8" customFormat="1" ht="14.25" x14ac:dyDescent="0.2">
      <c r="B51" s="18"/>
      <c r="C51" s="17"/>
      <c r="D51" s="16"/>
      <c r="E51" s="19"/>
      <c r="F51" s="12"/>
      <c r="G51" s="12"/>
      <c r="H51" s="12"/>
      <c r="I51" s="11"/>
      <c r="J51" s="10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2:23" s="8" customFormat="1" ht="14.25" x14ac:dyDescent="0.2">
      <c r="B52" s="18"/>
      <c r="C52" s="17"/>
      <c r="D52" s="16"/>
      <c r="E52" s="15"/>
      <c r="F52" s="12"/>
      <c r="G52" s="12"/>
      <c r="H52" s="12"/>
      <c r="I52" s="11"/>
      <c r="J52" s="10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2:23" s="8" customFormat="1" ht="14.25" x14ac:dyDescent="0.2">
      <c r="B53" s="18"/>
      <c r="C53" s="17"/>
      <c r="D53" s="16"/>
      <c r="E53" s="15"/>
      <c r="F53" s="12"/>
      <c r="G53" s="12"/>
      <c r="H53" s="12"/>
      <c r="I53" s="11"/>
      <c r="J53" s="10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2:23" s="8" customFormat="1" ht="14.25" x14ac:dyDescent="0.2">
      <c r="B54" s="18"/>
      <c r="C54" s="17"/>
      <c r="D54" s="16"/>
      <c r="E54" s="15"/>
      <c r="F54" s="12"/>
      <c r="G54" s="12"/>
      <c r="H54" s="12"/>
      <c r="I54" s="11"/>
      <c r="J54" s="10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2:23" s="8" customFormat="1" ht="14.25" x14ac:dyDescent="0.2">
      <c r="B55" s="18"/>
      <c r="C55" s="17"/>
      <c r="D55" s="16"/>
      <c r="E55" s="15"/>
      <c r="F55" s="12"/>
      <c r="G55" s="12"/>
      <c r="H55" s="12"/>
      <c r="I55" s="11"/>
      <c r="J55" s="1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2:23" s="8" customFormat="1" ht="14.25" x14ac:dyDescent="0.2">
      <c r="B56" s="18"/>
      <c r="C56" s="17"/>
      <c r="D56" s="16"/>
      <c r="E56" s="15"/>
      <c r="F56" s="12"/>
      <c r="G56" s="12"/>
      <c r="H56" s="12"/>
      <c r="I56" s="11"/>
      <c r="J56" s="1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2:23" s="8" customFormat="1" x14ac:dyDescent="0.25">
      <c r="B57" s="7"/>
      <c r="C57" s="14"/>
      <c r="D57" s="13"/>
      <c r="E57" s="5"/>
      <c r="F57" s="12"/>
      <c r="G57" s="12"/>
      <c r="H57" s="12"/>
      <c r="I57" s="11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2:23" s="8" customFormat="1" x14ac:dyDescent="0.25">
      <c r="B58" s="7"/>
      <c r="C58" s="5"/>
      <c r="D58" s="6"/>
      <c r="E58" s="5"/>
      <c r="F58" s="12"/>
      <c r="G58" s="12"/>
      <c r="H58" s="12"/>
      <c r="I58" s="11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3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</vt:lpstr>
      <vt:lpstr>Hoja1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2022-07-15T18:10:34Z</dcterms:created>
  <dcterms:modified xsi:type="dcterms:W3CDTF">2022-07-19T16:37:59Z</dcterms:modified>
</cp:coreProperties>
</file>